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-DATOS\Docs\mestevez\Desktop\"/>
    </mc:Choice>
  </mc:AlternateContent>
  <bookViews>
    <workbookView xWindow="480" yWindow="225" windowWidth="9555" windowHeight="1590" tabRatio="960"/>
  </bookViews>
  <sheets>
    <sheet name="Resumen General" sheetId="15" r:id="rId1"/>
  </sheets>
  <definedNames>
    <definedName name="_xlnm.Print_Area" localSheetId="0">'Resumen General'!$A$1:$J$35</definedName>
  </definedNames>
  <calcPr calcId="162913"/>
</workbook>
</file>

<file path=xl/calcChain.xml><?xml version="1.0" encoding="utf-8"?>
<calcChain xmlns="http://schemas.openxmlformats.org/spreadsheetml/2006/main">
  <c r="E6" i="15" l="1"/>
  <c r="G6" i="15"/>
  <c r="I6" i="15"/>
  <c r="E7" i="15"/>
  <c r="J7" i="15" s="1"/>
  <c r="G7" i="15"/>
  <c r="I7" i="15"/>
  <c r="E8" i="15"/>
  <c r="G8" i="15"/>
  <c r="I8" i="15"/>
  <c r="E9" i="15"/>
  <c r="G9" i="15"/>
  <c r="I9" i="15"/>
  <c r="E10" i="15"/>
  <c r="G10" i="15"/>
  <c r="I10" i="15"/>
  <c r="E11" i="15"/>
  <c r="J11" i="15" s="1"/>
  <c r="G11" i="15"/>
  <c r="I11" i="15"/>
  <c r="E12" i="15"/>
  <c r="G12" i="15"/>
  <c r="I12" i="15"/>
  <c r="E13" i="15"/>
  <c r="G13" i="15"/>
  <c r="I13" i="15"/>
  <c r="E14" i="15"/>
  <c r="G14" i="15"/>
  <c r="I14" i="15"/>
  <c r="E15" i="15"/>
  <c r="J15" i="15" s="1"/>
  <c r="G15" i="15"/>
  <c r="I15" i="15"/>
  <c r="E16" i="15"/>
  <c r="G16" i="15"/>
  <c r="I16" i="15"/>
  <c r="E17" i="15"/>
  <c r="G17" i="15"/>
  <c r="I17" i="15"/>
  <c r="B18" i="15"/>
  <c r="C18" i="15"/>
  <c r="D18" i="15"/>
  <c r="F18" i="15"/>
  <c r="H18" i="15"/>
  <c r="E18" i="15" l="1"/>
  <c r="J16" i="15"/>
  <c r="J12" i="15"/>
  <c r="J17" i="15"/>
  <c r="J13" i="15"/>
  <c r="J9" i="15"/>
  <c r="I18" i="15"/>
  <c r="G18" i="15"/>
  <c r="J8" i="15"/>
  <c r="J14" i="15"/>
  <c r="J10" i="15"/>
  <c r="J6" i="15"/>
  <c r="J18" i="15" l="1"/>
</calcChain>
</file>

<file path=xl/sharedStrings.xml><?xml version="1.0" encoding="utf-8"?>
<sst xmlns="http://schemas.openxmlformats.org/spreadsheetml/2006/main" count="43" uniqueCount="43">
  <si>
    <t>TOTAL</t>
  </si>
  <si>
    <t>MESES</t>
  </si>
  <si>
    <t>ENERO</t>
  </si>
  <si>
    <t>MARZO</t>
  </si>
  <si>
    <t>FEBRERO</t>
  </si>
  <si>
    <t>ABRIL</t>
  </si>
  <si>
    <t>MAYO</t>
  </si>
  <si>
    <t>JUNIO</t>
  </si>
  <si>
    <t>JULIO</t>
  </si>
  <si>
    <t>SEPTIEMBRE</t>
  </si>
  <si>
    <t>NOVIEMBRE</t>
  </si>
  <si>
    <t>DICIEMBRE</t>
  </si>
  <si>
    <t>EQUIVALENTES               US$ / RD$</t>
  </si>
  <si>
    <t>TOTAL GENERAL</t>
  </si>
  <si>
    <t xml:space="preserve">OCTUBRE   </t>
  </si>
  <si>
    <t>COLECTORA</t>
  </si>
  <si>
    <t>BANCO DE RESERVAS</t>
  </si>
  <si>
    <t>CUENTAS RECAUDADORAS</t>
  </si>
  <si>
    <t>AGOSTO</t>
  </si>
  <si>
    <t>314-000015-4</t>
  </si>
  <si>
    <t>US$ DOLLAR</t>
  </si>
  <si>
    <t>EQUIVALENTES US$ / RD$</t>
  </si>
  <si>
    <t>COBROS CON TARJETA DE CREDITO</t>
  </si>
  <si>
    <t>CUENTA UNICA TESORERIA NACIONAL</t>
  </si>
  <si>
    <t>RECAUDACION  IMPUESTOS</t>
  </si>
  <si>
    <t>TOTAL CUT</t>
  </si>
  <si>
    <t>Nota 02:  Favor tomar otra de que los valores reflejados en Tarjeta de Crédito reportados por las Oficinas Provinciales y Sede Central están presentados en montos Brutos.  (Sin aplicar el descuento del 2.35% de descuento).</t>
  </si>
  <si>
    <t>Se realizaron Varios Ajustes en el Libro de la Cuenta Única del Tesorero, las cuales detallamos a continuación:</t>
  </si>
  <si>
    <t>USD DOLLAR</t>
  </si>
  <si>
    <t>010-250837-2</t>
  </si>
  <si>
    <t>Nota 02: Dentro de este reporte esta colocado el monto de Tarjeta de Crédito, correspondiente a los Impuestos por RD$; Comisión por Servicio de 2.5% CARDNET; Transferencias para Pagos Libramientos RD$3,410,732.78.</t>
  </si>
  <si>
    <t>e)  Nota de Crédito por RD$1,000.00; (Mayo $1,000.00)</t>
  </si>
  <si>
    <t>f) Transferencias No Identificadas RD$17,422.92 (Julio $17,422.92).</t>
  </si>
  <si>
    <t>d)  Otras Transferencias Recibidas de SIRITE: RD$100,000.00, correspondiente; (Enero $67,600.00 reflejado en febrero; Junio reflejado en Julio $13,200.00; Septiembre reflejado en octubre $19,200.00).</t>
  </si>
  <si>
    <t>Nota 01: Al Cierre del Primer Semestre Enero - Diciembre 2021, los Ingresos reflejan un monto de RD$ 57,600,421.56 (Este monto corresponde a Deducciones Seguro Complementario Empleados, Transferencias Servicios de Consulados y Proyectos Especiales, Transferencias Recibidas Servicios SIRITE, Reversiones por la Tesorería Nacional, Otros), para un  monto total de RD$316,936,553.71.</t>
  </si>
  <si>
    <t>Nota :  Tasa de conversión Enero - Diciembre 2021 del Banco Central e Impuestos Internos:  (Enero $58.07; Febrero$57.85; Marzo $57.21; Abril $56.81; Mayo $56.79; Junio $56.88; Julio $56.95; Agosto $56.94; Septiembre $56.56; Octubre $56.27; Noviembre $56.46; Diciembre $56.78).</t>
  </si>
  <si>
    <t>Nota 01:  Favor ver que las Recaudaciones Suministradas en el presente mes de Diciembre  están sujetas  a Revisión con los Estados de Cuentas Tesorería Nacional Vs. Banco de Reservas.</t>
  </si>
  <si>
    <t xml:space="preserve">a) Se ajustó el valor correspondiente a Deducciones Seguro Complementario a Empleados por RD$225,034.33 (Enero $19,024.23; Febrero $19,024.23; Marzo $19,024.23; Abril $19,024.23; Mayo $19,034.09; Junio $18,703.50; Julio $22,610.95; Agosto $21,876.18; Septiembre $22,960.33; Octubre $22,960.33; Noviembre $20,792.03).  </t>
  </si>
  <si>
    <t>b)  Transferencia Recibida por Servicios Ofrecidos a los Consulados RD$56,359,784.70 (Abril $19,746,204.15; Mayo $8,465,125.22; Junio $4,122,882.63; Julio $3,850,485.67; Agosto $8,632,990.16; Septiembre $6,082,347.29; Octubre $2,863,021.22; Noviembre $2,596,728.36).</t>
  </si>
  <si>
    <t xml:space="preserve">c)  Transferencias Recibidas de SIRITE Comisión por Servicios por un monto de RD$3,831,900.00: (Enero $195,500.00; Febrero $391,600.00; Marzo $412,800.00; Abril $309,900.00; Mayo $314,900.00; Junio $275,600.00; Julio $481,500.00; Agosto $426,500.00; Septiembre $373,300.00; Octubre $333,100.00; Noviembre $317,200.00).  </t>
  </si>
  <si>
    <t>g) Favor tomar nota que en la Cuenta Colectora están incluidos las Comisiones de los Impuestos por un monto de RD$8,755,730.55: (Enero $755,784.92; Febrero $707,794.08; Marzo $938,339.46; Abril $1,008,814.32; Mayo $874,961.00; Junio $853,091.69; Julio $797,297.46; Agosto $792,512.99;  Septiembre $802,531.13; Octubre $639,192.93; Noviembre $585,410.57) , correspondientes a Tarjeta de Crédito 2021. respectivamente.</t>
  </si>
  <si>
    <t>010-251875-0                                     (010-249550-5)</t>
  </si>
  <si>
    <t xml:space="preserve">                                              240-015423-0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</si>
</sst>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&quot;RD$&quot;* #,##0.00_);_(&quot;RD$&quot;* \(#,##0.00\);_(&quot;RD$&quot;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_([$€]* #,##0.00_);_([$€]* \(#,##0.00\);_([$€]* &quot;-&quot;??_);_(@_)"/>
  </numFmts>
  <fonts count="13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Arial"/>
      <family val="2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u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2">
    <xf numFmtId="0" fontId="0" fillId="0" borderId="0" xfId="0"/>
    <xf numFmtId="166" fontId="3" fillId="0" borderId="0" xfId="0" applyNumberFormat="1" applyFont="1"/>
    <xf numFmtId="166" fontId="4" fillId="0" borderId="0" xfId="0" applyNumberFormat="1" applyFont="1"/>
    <xf numFmtId="166" fontId="5" fillId="0" borderId="0" xfId="0" applyNumberFormat="1" applyFont="1"/>
    <xf numFmtId="166" fontId="6" fillId="0" borderId="0" xfId="0" applyNumberFormat="1" applyFont="1" applyBorder="1" applyAlignment="1">
      <alignment horizontal="center"/>
    </xf>
    <xf numFmtId="166" fontId="9" fillId="0" borderId="0" xfId="0" applyNumberFormat="1" applyFont="1"/>
    <xf numFmtId="166" fontId="5" fillId="0" borderId="0" xfId="0" applyNumberFormat="1" applyFont="1" applyBorder="1"/>
    <xf numFmtId="0" fontId="6" fillId="0" borderId="0" xfId="0" applyFont="1" applyAlignment="1"/>
    <xf numFmtId="43" fontId="6" fillId="0" borderId="0" xfId="0" applyNumberFormat="1" applyFont="1" applyAlignment="1"/>
    <xf numFmtId="0" fontId="6" fillId="0" borderId="0" xfId="0" applyFont="1" applyAlignment="1">
      <alignment horizontal="left"/>
    </xf>
    <xf numFmtId="0" fontId="5" fillId="0" borderId="0" xfId="0" applyFont="1" applyAlignment="1"/>
    <xf numFmtId="165" fontId="5" fillId="0" borderId="0" xfId="2" applyFont="1" applyAlignment="1"/>
    <xf numFmtId="166" fontId="6" fillId="0" borderId="0" xfId="0" applyNumberFormat="1" applyFont="1" applyAlignment="1"/>
    <xf numFmtId="0" fontId="11" fillId="0" borderId="0" xfId="0" applyNumberFormat="1" applyFont="1" applyFill="1" applyAlignment="1">
      <alignment vertical="center" wrapText="1"/>
    </xf>
    <xf numFmtId="0" fontId="9" fillId="0" borderId="0" xfId="0" applyNumberFormat="1" applyFont="1" applyFill="1" applyAlignment="1">
      <alignment vertical="center" wrapText="1"/>
    </xf>
    <xf numFmtId="0" fontId="6" fillId="0" borderId="0" xfId="0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wrapText="1"/>
    </xf>
    <xf numFmtId="0" fontId="6" fillId="3" borderId="0" xfId="0" applyFont="1" applyFill="1" applyBorder="1" applyAlignment="1">
      <alignment horizontal="justify"/>
    </xf>
    <xf numFmtId="0" fontId="6" fillId="2" borderId="0" xfId="0" applyFont="1" applyFill="1" applyBorder="1" applyAlignment="1"/>
    <xf numFmtId="0" fontId="5" fillId="0" borderId="0" xfId="0" applyFont="1" applyBorder="1"/>
    <xf numFmtId="166" fontId="8" fillId="0" borderId="0" xfId="3" applyNumberFormat="1" applyFont="1" applyFill="1" applyBorder="1" applyAlignment="1" applyProtection="1"/>
    <xf numFmtId="166" fontId="5" fillId="0" borderId="0" xfId="3" applyNumberFormat="1" applyFont="1" applyFill="1" applyBorder="1" applyAlignment="1" applyProtection="1"/>
    <xf numFmtId="0" fontId="6" fillId="2" borderId="0" xfId="0" applyFont="1" applyFill="1" applyBorder="1" applyAlignment="1">
      <alignment horizontal="center"/>
    </xf>
    <xf numFmtId="166" fontId="10" fillId="0" borderId="0" xfId="0" applyNumberFormat="1" applyFont="1" applyBorder="1"/>
    <xf numFmtId="166" fontId="10" fillId="0" borderId="0" xfId="0" applyNumberFormat="1" applyFont="1" applyFill="1" applyBorder="1"/>
    <xf numFmtId="165" fontId="10" fillId="0" borderId="0" xfId="2" applyFont="1" applyBorder="1"/>
    <xf numFmtId="0" fontId="6" fillId="3" borderId="0" xfId="0" applyFont="1" applyFill="1" applyBorder="1" applyAlignment="1"/>
    <xf numFmtId="0" fontId="7" fillId="0" borderId="0" xfId="0" applyNumberFormat="1" applyFont="1" applyAlignment="1">
      <alignment horizontal="left" vertical="top" wrapText="1"/>
    </xf>
    <xf numFmtId="0" fontId="10" fillId="0" borderId="0" xfId="0" applyFont="1" applyFill="1" applyBorder="1" applyAlignment="1">
      <alignment horizontal="left" wrapText="1"/>
    </xf>
    <xf numFmtId="0" fontId="7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12" fillId="0" borderId="0" xfId="0" applyFont="1" applyBorder="1" applyAlignment="1">
      <alignment horizontal="left" wrapText="1"/>
    </xf>
    <xf numFmtId="0" fontId="7" fillId="0" borderId="0" xfId="0" applyNumberFormat="1" applyFont="1" applyFill="1" applyAlignment="1">
      <alignment horizontal="left" vertical="top" wrapText="1"/>
    </xf>
    <xf numFmtId="0" fontId="7" fillId="0" borderId="0" xfId="0" applyNumberFormat="1" applyFont="1" applyFill="1" applyAlignment="1">
      <alignment horizontal="left" vertical="center" wrapText="1"/>
    </xf>
    <xf numFmtId="0" fontId="10" fillId="0" borderId="0" xfId="0" applyNumberFormat="1" applyFont="1" applyFill="1" applyAlignment="1">
      <alignment horizontal="left" vertical="center" wrapText="1"/>
    </xf>
    <xf numFmtId="0" fontId="7" fillId="4" borderId="0" xfId="0" applyNumberFormat="1" applyFont="1" applyFill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6" fillId="3" borderId="0" xfId="0" applyFont="1" applyFill="1" applyBorder="1" applyAlignment="1">
      <alignment vertical="top"/>
    </xf>
  </cellXfs>
  <cellStyles count="4">
    <cellStyle name="Euro" xfId="1"/>
    <cellStyle name="Millares" xfId="2" builtinId="3"/>
    <cellStyle name="Moneda" xfId="3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O274"/>
  <sheetViews>
    <sheetView tabSelected="1" zoomScaleNormal="100" zoomScaleSheetLayoutView="70" workbookViewId="0">
      <selection activeCell="H12" sqref="H12"/>
    </sheetView>
  </sheetViews>
  <sheetFormatPr baseColWidth="10" defaultColWidth="11" defaultRowHeight="12.75" x14ac:dyDescent="0.2"/>
  <cols>
    <col min="1" max="1" width="14" style="1" bestFit="1" customWidth="1"/>
    <col min="2" max="2" width="27.140625" style="1" customWidth="1"/>
    <col min="3" max="3" width="20.42578125" style="1" customWidth="1"/>
    <col min="4" max="4" width="20.7109375" style="1" customWidth="1"/>
    <col min="5" max="5" width="15.85546875" style="1" bestFit="1" customWidth="1"/>
    <col min="6" max="6" width="12.5703125" style="1" bestFit="1" customWidth="1"/>
    <col min="7" max="7" width="15.85546875" style="1" bestFit="1" customWidth="1"/>
    <col min="8" max="8" width="13.85546875" style="1" bestFit="1" customWidth="1"/>
    <col min="9" max="9" width="18.28515625" style="1" bestFit="1" customWidth="1"/>
    <col min="10" max="10" width="17.42578125" style="1" bestFit="1" customWidth="1"/>
    <col min="11" max="11" width="31.85546875" style="1" customWidth="1"/>
    <col min="12" max="12" width="25.5703125" style="1" bestFit="1" customWidth="1"/>
    <col min="13" max="13" width="11.140625" style="1" bestFit="1" customWidth="1"/>
    <col min="14" max="14" width="23.85546875" style="1" bestFit="1" customWidth="1"/>
    <col min="15" max="15" width="25.5703125" style="1" bestFit="1" customWidth="1"/>
    <col min="16" max="16" width="16.5703125" style="1" bestFit="1" customWidth="1"/>
    <col min="17" max="17" width="22.28515625" style="1" bestFit="1" customWidth="1"/>
    <col min="18" max="18" width="23.85546875" style="1" bestFit="1" customWidth="1"/>
    <col min="19" max="19" width="19.85546875" style="1" bestFit="1" customWidth="1"/>
    <col min="20" max="20" width="23.85546875" style="1" bestFit="1" customWidth="1"/>
    <col min="21" max="21" width="25.5703125" style="1" bestFit="1" customWidth="1"/>
    <col min="22" max="16384" width="11" style="1"/>
  </cols>
  <sheetData>
    <row r="1" spans="1:11" x14ac:dyDescent="0.2">
      <c r="A1" s="4"/>
      <c r="B1" s="4"/>
      <c r="C1" s="4"/>
      <c r="D1" s="4"/>
      <c r="E1" s="4"/>
      <c r="F1" s="3"/>
      <c r="G1" s="3"/>
      <c r="H1" s="3"/>
      <c r="I1" s="3"/>
      <c r="J1" s="2"/>
    </row>
    <row r="2" spans="1:11" x14ac:dyDescent="0.2">
      <c r="A2" s="30" t="s">
        <v>17</v>
      </c>
      <c r="C2" s="30"/>
      <c r="D2" s="30"/>
      <c r="E2" s="30"/>
      <c r="F2" s="30"/>
      <c r="G2" s="30"/>
      <c r="H2" s="30"/>
      <c r="I2" s="30"/>
    </row>
    <row r="3" spans="1:11" x14ac:dyDescent="0.2">
      <c r="A3" s="30"/>
      <c r="B3" s="17" t="s">
        <v>15</v>
      </c>
      <c r="C3" s="41" t="s">
        <v>23</v>
      </c>
      <c r="D3" s="41"/>
      <c r="E3" s="41"/>
      <c r="G3" s="30"/>
      <c r="I3" s="30"/>
      <c r="J3" s="30"/>
    </row>
    <row r="4" spans="1:11" x14ac:dyDescent="0.2">
      <c r="A4" s="30"/>
      <c r="B4" s="18" t="s">
        <v>16</v>
      </c>
      <c r="C4" s="41" t="s">
        <v>42</v>
      </c>
      <c r="D4" s="41"/>
      <c r="E4" s="41"/>
      <c r="F4" s="30" t="s">
        <v>29</v>
      </c>
      <c r="G4" s="30"/>
      <c r="H4" s="30" t="s">
        <v>19</v>
      </c>
      <c r="I4" s="30"/>
      <c r="J4" s="30"/>
    </row>
    <row r="5" spans="1:11" ht="25.5" x14ac:dyDescent="0.2">
      <c r="A5" s="30" t="s">
        <v>1</v>
      </c>
      <c r="B5" s="18" t="s">
        <v>41</v>
      </c>
      <c r="C5" s="18" t="s">
        <v>24</v>
      </c>
      <c r="D5" s="18" t="s">
        <v>22</v>
      </c>
      <c r="E5" s="19" t="s">
        <v>25</v>
      </c>
      <c r="F5" s="20" t="s">
        <v>28</v>
      </c>
      <c r="G5" s="21" t="s">
        <v>12</v>
      </c>
      <c r="H5" s="17" t="s">
        <v>20</v>
      </c>
      <c r="I5" s="21" t="s">
        <v>21</v>
      </c>
      <c r="J5" s="30" t="s">
        <v>13</v>
      </c>
    </row>
    <row r="6" spans="1:11" x14ac:dyDescent="0.2">
      <c r="A6" s="23" t="s">
        <v>2</v>
      </c>
      <c r="B6" s="24">
        <v>37771000</v>
      </c>
      <c r="C6" s="24">
        <v>20147250</v>
      </c>
      <c r="D6" s="24">
        <v>2009671.21</v>
      </c>
      <c r="E6" s="25">
        <f t="shared" ref="E6:E17" si="0">C6+D6</f>
        <v>22156921.210000001</v>
      </c>
      <c r="F6" s="24">
        <v>205614.78</v>
      </c>
      <c r="G6" s="25">
        <f>F6*58.07</f>
        <v>11940050.274599999</v>
      </c>
      <c r="H6" s="25">
        <v>91700.6</v>
      </c>
      <c r="I6" s="25">
        <f>H6*58.07</f>
        <v>5325053.8420000002</v>
      </c>
      <c r="J6" s="25">
        <f t="shared" ref="J6:J17" si="1">B6+E6+G6+I6</f>
        <v>77193025.326600015</v>
      </c>
    </row>
    <row r="7" spans="1:11" x14ac:dyDescent="0.2">
      <c r="A7" s="23" t="s">
        <v>4</v>
      </c>
      <c r="B7" s="24">
        <v>42123500</v>
      </c>
      <c r="C7" s="24">
        <v>20953250</v>
      </c>
      <c r="D7" s="24">
        <v>2338434.88</v>
      </c>
      <c r="E7" s="24">
        <f t="shared" si="0"/>
        <v>23291684.879999999</v>
      </c>
      <c r="F7" s="24">
        <v>153708.99</v>
      </c>
      <c r="G7" s="25">
        <f>F7*57.85</f>
        <v>8892065.0714999996</v>
      </c>
      <c r="H7" s="25">
        <v>70380.53</v>
      </c>
      <c r="I7" s="25">
        <f>H7*57.85</f>
        <v>4071513.6605000002</v>
      </c>
      <c r="J7" s="25">
        <f t="shared" si="1"/>
        <v>78378763.612000003</v>
      </c>
      <c r="K7" s="5"/>
    </row>
    <row r="8" spans="1:11" x14ac:dyDescent="0.2">
      <c r="A8" s="23" t="s">
        <v>3</v>
      </c>
      <c r="B8" s="24">
        <v>56911800</v>
      </c>
      <c r="C8" s="24">
        <v>25389350</v>
      </c>
      <c r="D8" s="24">
        <v>3548997.62</v>
      </c>
      <c r="E8" s="24">
        <f t="shared" si="0"/>
        <v>28938347.620000001</v>
      </c>
      <c r="F8" s="24">
        <v>178757.16</v>
      </c>
      <c r="G8" s="25">
        <f>F8*57.21</f>
        <v>10226697.123600001</v>
      </c>
      <c r="H8" s="25">
        <v>84768.74</v>
      </c>
      <c r="I8" s="25">
        <f>H8*57.21</f>
        <v>4849619.6154000005</v>
      </c>
      <c r="J8" s="25">
        <f t="shared" si="1"/>
        <v>100926464.35900001</v>
      </c>
    </row>
    <row r="9" spans="1:11" x14ac:dyDescent="0.2">
      <c r="A9" s="23" t="s">
        <v>5</v>
      </c>
      <c r="B9" s="24">
        <v>56116500</v>
      </c>
      <c r="C9" s="24">
        <v>24386835</v>
      </c>
      <c r="D9" s="24">
        <v>3029331.24</v>
      </c>
      <c r="E9" s="24">
        <f t="shared" si="0"/>
        <v>27416166.240000002</v>
      </c>
      <c r="F9" s="24">
        <v>260281.03</v>
      </c>
      <c r="G9" s="25">
        <f>F9*56.81</f>
        <v>14786565.314300001</v>
      </c>
      <c r="H9" s="25">
        <v>123586.4</v>
      </c>
      <c r="I9" s="25">
        <f>H9*56.81</f>
        <v>7020943.3839999996</v>
      </c>
      <c r="J9" s="25">
        <f t="shared" si="1"/>
        <v>105340174.93830001</v>
      </c>
    </row>
    <row r="10" spans="1:11" x14ac:dyDescent="0.2">
      <c r="A10" s="23" t="s">
        <v>6</v>
      </c>
      <c r="B10" s="24">
        <v>57791450</v>
      </c>
      <c r="C10" s="24">
        <v>24791935</v>
      </c>
      <c r="D10" s="24">
        <v>3018903.35</v>
      </c>
      <c r="E10" s="24">
        <f t="shared" si="0"/>
        <v>27810838.350000001</v>
      </c>
      <c r="F10" s="24">
        <v>209538.09</v>
      </c>
      <c r="G10" s="25">
        <f>F10*56.79</f>
        <v>11899668.131099999</v>
      </c>
      <c r="H10" s="25">
        <v>109587.4</v>
      </c>
      <c r="I10" s="25">
        <f>H10*56.79</f>
        <v>6223468.4459999995</v>
      </c>
      <c r="J10" s="25">
        <f t="shared" si="1"/>
        <v>103725424.92709999</v>
      </c>
    </row>
    <row r="11" spans="1:11" x14ac:dyDescent="0.2">
      <c r="A11" s="23" t="s">
        <v>7</v>
      </c>
      <c r="B11" s="24">
        <v>55661800</v>
      </c>
      <c r="C11" s="24">
        <v>21754590</v>
      </c>
      <c r="D11" s="24">
        <v>2659053.5099999998</v>
      </c>
      <c r="E11" s="24">
        <f t="shared" si="0"/>
        <v>24413643.509999998</v>
      </c>
      <c r="F11" s="24">
        <v>240480.55</v>
      </c>
      <c r="G11" s="25">
        <f>F11*56.88</f>
        <v>13678533.684</v>
      </c>
      <c r="H11" s="25">
        <v>107381.2</v>
      </c>
      <c r="I11" s="25">
        <f>H11*56.88</f>
        <v>6107842.6560000004</v>
      </c>
      <c r="J11" s="25">
        <f t="shared" si="1"/>
        <v>99861819.849999994</v>
      </c>
    </row>
    <row r="12" spans="1:11" x14ac:dyDescent="0.2">
      <c r="A12" s="23" t="s">
        <v>8</v>
      </c>
      <c r="B12" s="24">
        <v>59293200</v>
      </c>
      <c r="C12" s="24">
        <v>22008700</v>
      </c>
      <c r="D12" s="24">
        <v>3049380.35</v>
      </c>
      <c r="E12" s="24">
        <f t="shared" si="0"/>
        <v>25058080.350000001</v>
      </c>
      <c r="F12" s="24">
        <v>225817.44</v>
      </c>
      <c r="G12" s="25">
        <f>F12*56.95</f>
        <v>12860303.208000001</v>
      </c>
      <c r="H12" s="25">
        <v>97134.24</v>
      </c>
      <c r="I12" s="25">
        <f>H12*56.95</f>
        <v>5531794.9680000003</v>
      </c>
      <c r="J12" s="25">
        <f t="shared" si="1"/>
        <v>102743378.52599999</v>
      </c>
    </row>
    <row r="13" spans="1:11" x14ac:dyDescent="0.2">
      <c r="A13" s="23" t="s">
        <v>18</v>
      </c>
      <c r="B13" s="24">
        <v>59914650</v>
      </c>
      <c r="C13" s="24">
        <v>21993350</v>
      </c>
      <c r="D13" s="24">
        <v>3223537.14</v>
      </c>
      <c r="E13" s="24">
        <f t="shared" si="0"/>
        <v>25216887.140000001</v>
      </c>
      <c r="F13" s="24">
        <v>246170.4</v>
      </c>
      <c r="G13" s="25">
        <f>F13*56.94</f>
        <v>14016942.575999999</v>
      </c>
      <c r="H13" s="25">
        <v>95267.04</v>
      </c>
      <c r="I13" s="25">
        <f>H13*56.94</f>
        <v>5424505.2575999992</v>
      </c>
      <c r="J13" s="25">
        <f t="shared" si="1"/>
        <v>104572984.9736</v>
      </c>
    </row>
    <row r="14" spans="1:11" x14ac:dyDescent="0.2">
      <c r="A14" s="23" t="s">
        <v>9</v>
      </c>
      <c r="B14" s="24">
        <v>61929050</v>
      </c>
      <c r="C14" s="24">
        <v>25429550</v>
      </c>
      <c r="D14" s="24">
        <v>3935099.97</v>
      </c>
      <c r="E14" s="24">
        <f t="shared" si="0"/>
        <v>29364649.969999999</v>
      </c>
      <c r="F14" s="24">
        <v>90882.880000000005</v>
      </c>
      <c r="G14" s="25">
        <f>F14*56.56</f>
        <v>5140335.6928000003</v>
      </c>
      <c r="H14" s="25">
        <v>68571.08</v>
      </c>
      <c r="I14" s="25">
        <f>H14*56.56</f>
        <v>3878380.2848</v>
      </c>
      <c r="J14" s="25">
        <f t="shared" si="1"/>
        <v>100312415.94759999</v>
      </c>
    </row>
    <row r="15" spans="1:11" x14ac:dyDescent="0.2">
      <c r="A15" s="23" t="s">
        <v>14</v>
      </c>
      <c r="B15" s="24">
        <v>60018650</v>
      </c>
      <c r="C15" s="24">
        <v>21751440</v>
      </c>
      <c r="D15" s="24">
        <v>3917472.88</v>
      </c>
      <c r="E15" s="24">
        <f t="shared" si="0"/>
        <v>25668912.879999999</v>
      </c>
      <c r="F15" s="24">
        <v>220194.48</v>
      </c>
      <c r="G15" s="25">
        <f>F15*56.27</f>
        <v>12390343.389600001</v>
      </c>
      <c r="H15" s="25">
        <v>95524.56</v>
      </c>
      <c r="I15" s="25">
        <f>H15*56.27</f>
        <v>5375166.9912</v>
      </c>
      <c r="J15" s="25">
        <f t="shared" si="1"/>
        <v>103453073.2608</v>
      </c>
    </row>
    <row r="16" spans="1:11" x14ac:dyDescent="0.2">
      <c r="A16" s="23" t="s">
        <v>10</v>
      </c>
      <c r="B16" s="24">
        <v>55400250</v>
      </c>
      <c r="C16" s="24">
        <v>20012700</v>
      </c>
      <c r="D16" s="24">
        <v>3486785.9</v>
      </c>
      <c r="E16" s="24">
        <f t="shared" si="0"/>
        <v>23499485.899999999</v>
      </c>
      <c r="F16" s="24">
        <v>107094</v>
      </c>
      <c r="G16" s="25">
        <f>F16*56.46</f>
        <v>6046527.2400000002</v>
      </c>
      <c r="H16" s="25">
        <v>78439.039999999994</v>
      </c>
      <c r="I16" s="25">
        <f>H16*56.46</f>
        <v>4428668.1984000001</v>
      </c>
      <c r="J16" s="25">
        <f t="shared" si="1"/>
        <v>89374931.338400006</v>
      </c>
    </row>
    <row r="17" spans="1:15" x14ac:dyDescent="0.2">
      <c r="A17" s="23" t="s">
        <v>11</v>
      </c>
      <c r="B17" s="24">
        <v>49194700</v>
      </c>
      <c r="C17" s="24">
        <v>22796429.600000001</v>
      </c>
      <c r="D17" s="24">
        <v>3136143.75</v>
      </c>
      <c r="E17" s="24">
        <f t="shared" si="0"/>
        <v>25932573.350000001</v>
      </c>
      <c r="F17" s="24">
        <v>283440.75</v>
      </c>
      <c r="G17" s="25">
        <f>F17*56.78</f>
        <v>16093765.785</v>
      </c>
      <c r="H17" s="25">
        <v>138365.34</v>
      </c>
      <c r="I17" s="25">
        <f>H17*56.78</f>
        <v>7856384.0051999995</v>
      </c>
      <c r="J17" s="25">
        <f t="shared" si="1"/>
        <v>99077423.140199989</v>
      </c>
    </row>
    <row r="18" spans="1:15" x14ac:dyDescent="0.2">
      <c r="A18" s="26" t="s">
        <v>0</v>
      </c>
      <c r="B18" s="27">
        <f t="shared" ref="B18:I18" si="2">SUM(B6:B17)</f>
        <v>652126550</v>
      </c>
      <c r="C18" s="27">
        <f>SUM(C6:C17)</f>
        <v>271415379.60000002</v>
      </c>
      <c r="D18" s="27">
        <f>SUM(D6:D17)</f>
        <v>37352811.799999997</v>
      </c>
      <c r="E18" s="28">
        <f>SUM(E6:E17)</f>
        <v>308768191.40000004</v>
      </c>
      <c r="F18" s="29">
        <f t="shared" si="2"/>
        <v>2421980.5499999998</v>
      </c>
      <c r="G18" s="27">
        <f t="shared" si="2"/>
        <v>137971797.4905</v>
      </c>
      <c r="H18" s="28">
        <f>SUM(H6:H17)</f>
        <v>1160706.1700000002</v>
      </c>
      <c r="I18" s="27">
        <f t="shared" si="2"/>
        <v>66093341.309100002</v>
      </c>
      <c r="J18" s="27">
        <f>SUM(J6:J17)</f>
        <v>1164959880.1996</v>
      </c>
    </row>
    <row r="19" spans="1:15" x14ac:dyDescent="0.2">
      <c r="A19" s="22"/>
      <c r="B19" s="6"/>
      <c r="C19" s="6"/>
      <c r="D19" s="6"/>
      <c r="E19" s="6"/>
      <c r="F19" s="6"/>
      <c r="G19" s="6"/>
      <c r="H19" s="6"/>
      <c r="I19" s="6"/>
      <c r="J19" s="6"/>
    </row>
    <row r="20" spans="1:15" x14ac:dyDescent="0.2">
      <c r="A20" s="40" t="s">
        <v>35</v>
      </c>
      <c r="B20" s="40"/>
      <c r="C20" s="40"/>
      <c r="D20" s="40"/>
      <c r="E20" s="40"/>
      <c r="F20" s="40"/>
      <c r="G20" s="40"/>
      <c r="H20" s="40"/>
      <c r="I20" s="40"/>
      <c r="J20" s="7"/>
    </row>
    <row r="21" spans="1:15" x14ac:dyDescent="0.2">
      <c r="A21" s="32" t="s">
        <v>26</v>
      </c>
      <c r="B21" s="32"/>
      <c r="C21" s="32"/>
      <c r="D21" s="32"/>
      <c r="E21" s="32"/>
      <c r="F21" s="32"/>
      <c r="G21" s="32"/>
      <c r="H21" s="32"/>
      <c r="I21" s="32"/>
      <c r="J21" s="8"/>
    </row>
    <row r="22" spans="1:15" x14ac:dyDescent="0.2">
      <c r="A22" s="9"/>
      <c r="B22" s="9"/>
      <c r="C22" s="9"/>
      <c r="D22" s="10"/>
      <c r="E22" s="11"/>
      <c r="F22" s="12"/>
      <c r="G22" s="8"/>
      <c r="H22" s="7"/>
      <c r="I22" s="7"/>
      <c r="J22" s="7"/>
    </row>
    <row r="23" spans="1:15" x14ac:dyDescent="0.2">
      <c r="A23" s="35" t="s">
        <v>27</v>
      </c>
      <c r="B23" s="35"/>
      <c r="C23" s="35"/>
      <c r="D23" s="35"/>
      <c r="E23" s="35"/>
      <c r="F23" s="35"/>
      <c r="G23" s="35"/>
      <c r="H23" s="35"/>
      <c r="I23" s="35"/>
      <c r="J23" s="7"/>
    </row>
    <row r="24" spans="1:15" x14ac:dyDescent="0.2">
      <c r="A24" s="33" t="s">
        <v>37</v>
      </c>
      <c r="B24" s="33"/>
      <c r="C24" s="33"/>
      <c r="D24" s="33"/>
      <c r="E24" s="33"/>
      <c r="F24" s="33"/>
      <c r="G24" s="33"/>
      <c r="H24" s="33"/>
      <c r="I24" s="33"/>
      <c r="J24" s="7"/>
    </row>
    <row r="25" spans="1:15" x14ac:dyDescent="0.2">
      <c r="A25" s="36" t="s">
        <v>38</v>
      </c>
      <c r="B25" s="36"/>
      <c r="C25" s="36"/>
      <c r="D25" s="36"/>
      <c r="E25" s="36"/>
      <c r="F25" s="36"/>
      <c r="G25" s="36"/>
      <c r="H25" s="36"/>
      <c r="I25" s="36"/>
      <c r="J25" s="7"/>
    </row>
    <row r="26" spans="1:15" x14ac:dyDescent="0.2">
      <c r="A26" s="33" t="s">
        <v>39</v>
      </c>
      <c r="B26" s="33"/>
      <c r="C26" s="33"/>
      <c r="D26" s="33"/>
      <c r="E26" s="33"/>
      <c r="F26" s="33"/>
      <c r="G26" s="33"/>
      <c r="H26" s="33"/>
      <c r="I26" s="33"/>
      <c r="J26" s="7"/>
    </row>
    <row r="27" spans="1:15" x14ac:dyDescent="0.2">
      <c r="A27" s="33" t="s">
        <v>33</v>
      </c>
      <c r="B27" s="33"/>
      <c r="C27" s="33"/>
      <c r="D27" s="33"/>
      <c r="E27" s="33"/>
      <c r="F27" s="33"/>
      <c r="G27" s="33"/>
      <c r="H27" s="33"/>
      <c r="I27" s="33"/>
      <c r="J27" s="8"/>
    </row>
    <row r="28" spans="1:15" x14ac:dyDescent="0.2">
      <c r="A28" s="33" t="s">
        <v>31</v>
      </c>
      <c r="B28" s="33"/>
      <c r="C28" s="33"/>
      <c r="D28" s="33"/>
      <c r="E28" s="33"/>
      <c r="F28" s="33"/>
      <c r="G28" s="33"/>
      <c r="H28" s="33"/>
      <c r="I28" s="31"/>
      <c r="J28" s="7"/>
    </row>
    <row r="29" spans="1:15" x14ac:dyDescent="0.2">
      <c r="A29" s="33" t="s">
        <v>32</v>
      </c>
      <c r="B29" s="33"/>
      <c r="C29" s="33"/>
      <c r="D29" s="33"/>
      <c r="E29" s="33"/>
      <c r="F29" s="33"/>
      <c r="G29" s="33"/>
      <c r="H29" s="33"/>
      <c r="I29" s="33"/>
      <c r="J29" s="7"/>
    </row>
    <row r="30" spans="1:15" x14ac:dyDescent="0.2">
      <c r="A30" s="39" t="s">
        <v>40</v>
      </c>
      <c r="B30" s="39"/>
      <c r="C30" s="39"/>
      <c r="D30" s="39"/>
      <c r="E30" s="39"/>
      <c r="F30" s="39"/>
      <c r="G30" s="39"/>
      <c r="H30" s="39"/>
      <c r="I30" s="39"/>
      <c r="J30" s="7"/>
    </row>
    <row r="31" spans="1:15" x14ac:dyDescent="0.2">
      <c r="A31" s="37" t="s">
        <v>34</v>
      </c>
      <c r="B31" s="37"/>
      <c r="C31" s="37"/>
      <c r="D31" s="37"/>
      <c r="E31" s="37"/>
      <c r="F31" s="37"/>
      <c r="G31" s="37"/>
      <c r="H31" s="37"/>
      <c r="I31" s="37"/>
      <c r="J31" s="13"/>
      <c r="K31" s="14"/>
      <c r="L31" s="14"/>
      <c r="M31" s="14"/>
      <c r="N31" s="14"/>
      <c r="O31" s="14"/>
    </row>
    <row r="32" spans="1:15" x14ac:dyDescent="0.2">
      <c r="A32" s="37" t="s">
        <v>30</v>
      </c>
      <c r="B32" s="37"/>
      <c r="C32" s="37"/>
      <c r="D32" s="37"/>
      <c r="E32" s="37"/>
      <c r="F32" s="37"/>
      <c r="G32" s="37"/>
      <c r="H32" s="37"/>
      <c r="I32" s="37"/>
      <c r="J32" s="7"/>
    </row>
    <row r="33" spans="1:10" x14ac:dyDescent="0.2">
      <c r="A33" s="38" t="s">
        <v>36</v>
      </c>
      <c r="B33" s="38"/>
      <c r="C33" s="38"/>
      <c r="D33" s="38"/>
      <c r="E33" s="38"/>
      <c r="F33" s="38"/>
      <c r="G33" s="38"/>
      <c r="H33" s="38"/>
      <c r="I33" s="38"/>
      <c r="J33" s="7"/>
    </row>
    <row r="34" spans="1:10" x14ac:dyDescent="0.2">
      <c r="A34" s="38"/>
      <c r="B34" s="38"/>
      <c r="C34" s="38"/>
      <c r="D34" s="38"/>
      <c r="E34" s="38"/>
      <c r="F34" s="38"/>
      <c r="G34" s="38"/>
      <c r="H34" s="38"/>
      <c r="I34" s="38"/>
      <c r="J34" s="7"/>
    </row>
    <row r="35" spans="1:10" x14ac:dyDescent="0.2">
      <c r="A35" s="15"/>
      <c r="B35" s="15"/>
      <c r="C35" s="10"/>
      <c r="D35" s="34"/>
      <c r="E35" s="34"/>
      <c r="F35" s="34"/>
      <c r="G35" s="7"/>
      <c r="H35" s="16"/>
      <c r="I35" s="16"/>
      <c r="J35" s="16"/>
    </row>
    <row r="274" spans="1:1" x14ac:dyDescent="0.2">
      <c r="A274" s="1">
        <v>0</v>
      </c>
    </row>
  </sheetData>
  <mergeCells count="15">
    <mergeCell ref="A32:I32"/>
    <mergeCell ref="A34:I34"/>
    <mergeCell ref="A31:I31"/>
    <mergeCell ref="A27:I27"/>
    <mergeCell ref="A30:I30"/>
    <mergeCell ref="A28:H28"/>
    <mergeCell ref="A24:I24"/>
    <mergeCell ref="A20:I20"/>
    <mergeCell ref="A33:I33"/>
    <mergeCell ref="A26:I26"/>
    <mergeCell ref="A21:I21"/>
    <mergeCell ref="A29:I29"/>
    <mergeCell ref="D35:F35"/>
    <mergeCell ref="A23:I23"/>
    <mergeCell ref="A25:I25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scale="50" orientation="landscape" r:id="rId1"/>
  <headerFooter alignWithMargins="0">
    <oddFooter>&amp;LJlópez&amp;F&amp;D]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 General</vt:lpstr>
      <vt:lpstr>'Resumen General'!Área_de_impresión</vt:lpstr>
    </vt:vector>
  </TitlesOfParts>
  <Company>dgp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Encnormal</dc:creator>
  <cp:lastModifiedBy>Estevez Monika</cp:lastModifiedBy>
  <cp:lastPrinted>2022-01-07T16:38:34Z</cp:lastPrinted>
  <dcterms:created xsi:type="dcterms:W3CDTF">2005-03-02T13:47:17Z</dcterms:created>
  <dcterms:modified xsi:type="dcterms:W3CDTF">2022-02-21T16:27:21Z</dcterms:modified>
</cp:coreProperties>
</file>