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7E127835-9F55-4D68-9108-07070DAD15AA}" xr6:coauthVersionLast="47" xr6:coauthVersionMax="47" xr10:uidLastSave="{00000000-0000-0000-0000-000000000000}"/>
  <bookViews>
    <workbookView xWindow="-120" yWindow="-120" windowWidth="20730" windowHeight="11160" tabRatio="960" xr2:uid="{00000000-000D-0000-FFFF-FFFF00000000}"/>
  </bookViews>
  <sheets>
    <sheet name="Resumen General" sheetId="15" r:id="rId1"/>
  </sheets>
  <definedNames>
    <definedName name="_xlnm.Print_Area" localSheetId="0">'Resumen General'!$A$1:$L$51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5" l="1"/>
  <c r="L21" i="15" s="1"/>
  <c r="C25" i="15"/>
  <c r="K20" i="15"/>
  <c r="I20" i="15"/>
  <c r="F20" i="15"/>
  <c r="L20" i="15" s="1"/>
  <c r="K19" i="15"/>
  <c r="I19" i="15"/>
  <c r="F19" i="15"/>
  <c r="L19" i="15"/>
  <c r="K18" i="15"/>
  <c r="I18" i="15"/>
  <c r="K15" i="15"/>
  <c r="I15" i="15"/>
  <c r="F18" i="15"/>
  <c r="L18" i="15" s="1"/>
  <c r="B25" i="15"/>
  <c r="F17" i="15"/>
  <c r="L17" i="15" s="1"/>
  <c r="K17" i="15"/>
  <c r="I17" i="15"/>
  <c r="M28" i="15"/>
  <c r="J25" i="15"/>
  <c r="H25" i="15"/>
  <c r="E25" i="15"/>
  <c r="F16" i="15"/>
  <c r="I16" i="15"/>
  <c r="K16" i="15"/>
  <c r="G25" i="15"/>
  <c r="F14" i="15"/>
  <c r="F13" i="15"/>
  <c r="D25" i="15"/>
  <c r="K14" i="15"/>
  <c r="I14" i="15"/>
  <c r="L14" i="15" s="1"/>
  <c r="K13" i="15"/>
  <c r="I13" i="15"/>
  <c r="L13" i="15" s="1"/>
  <c r="F15" i="15"/>
  <c r="L15" i="15"/>
  <c r="F22" i="15"/>
  <c r="I22" i="15"/>
  <c r="K22" i="15"/>
  <c r="F23" i="15"/>
  <c r="L23" i="15" s="1"/>
  <c r="I23" i="15"/>
  <c r="K23" i="15"/>
  <c r="K24" i="15"/>
  <c r="I24" i="15"/>
  <c r="L24" i="15"/>
  <c r="L16" i="15"/>
  <c r="F25" i="15" l="1"/>
  <c r="C49" i="15" s="1"/>
  <c r="C51" i="15" s="1"/>
  <c r="L22" i="15"/>
  <c r="L25" i="15"/>
  <c r="K25" i="15"/>
  <c r="I25" i="15"/>
</calcChain>
</file>

<file path=xl/sharedStrings.xml><?xml version="1.0" encoding="utf-8"?>
<sst xmlns="http://schemas.openxmlformats.org/spreadsheetml/2006/main" count="60" uniqueCount="60">
  <si>
    <t>DIRECCIÓN GENERAL DE PASAPORTES</t>
  </si>
  <si>
    <t>DEPARTAMENTO FINANCIERO</t>
  </si>
  <si>
    <t>DIVISION DE TESORERIA (SECCION DE INGRESOS)</t>
  </si>
  <si>
    <t xml:space="preserve">REPORTE DE RECAUDACIONES </t>
  </si>
  <si>
    <t>ENERO - DICIEMBRE 2023</t>
  </si>
  <si>
    <t>(EN RD$ Y US$)</t>
  </si>
  <si>
    <t>MESES</t>
  </si>
  <si>
    <t>CUENTAS RECAUDADORAS</t>
  </si>
  <si>
    <t>TOTAL GENERAL</t>
  </si>
  <si>
    <t>COLECTORA</t>
  </si>
  <si>
    <t>CUENTA UNICA TESORERIA NACIONAL</t>
  </si>
  <si>
    <t>010-250837-2</t>
  </si>
  <si>
    <t>314-000015-4</t>
  </si>
  <si>
    <t>BANCO DE RESERVAS</t>
  </si>
  <si>
    <t>240-015423-0</t>
  </si>
  <si>
    <t>010-251875-0                           (010-249550-5)</t>
  </si>
  <si>
    <t>RECAUDACION  IMPUESTOS</t>
  </si>
  <si>
    <t>COBROS CON TARJETA DE CREDITO</t>
  </si>
  <si>
    <t>TOTAL CUT</t>
  </si>
  <si>
    <t xml:space="preserve">US$ DOLLAR </t>
  </si>
  <si>
    <t>USD DOLLAR</t>
  </si>
  <si>
    <t>EQUIVALENTES               US$ / RD$</t>
  </si>
  <si>
    <t>US$ DOLLAR</t>
  </si>
  <si>
    <t>EQUIVALENTES US$ / RD$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</si>
  <si>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</si>
  <si>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</si>
  <si>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</si>
  <si>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</si>
  <si>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</si>
  <si>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</si>
  <si>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</si>
  <si>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</si>
  <si>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</si>
  <si>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  </t>
  </si>
  <si>
    <t>NOVIEMBRE</t>
  </si>
  <si>
    <t>DICIEMBRE</t>
  </si>
  <si>
    <t>TOTAL</t>
  </si>
  <si>
    <t>Nota :  Tasa de conversión Enero - Diciembre 2023 del Banco Central e Impuestos Internos:  (Enero $56.37; Febrero $55.88; Marzo $54.80; Abril $54.57; Mayo $54.37; Junio $54.71; Julio $55.68; Agosto $56.46; Septiembre $56.62).</t>
  </si>
  <si>
    <t>Nota 02:  Favor tomar otra de que los valores reflejados en Tarjeta de Crédito reportados por las Oficinas Provinciales y Sede Central están presentados en montos Brutos.  (Sin aplicar el descuento del 2.35% de descuento).</t>
  </si>
  <si>
    <t>Se realizaron Varios Ajustes en el Libro de la Cuenta Única del Tesorero, las cuales detallamos a continuación:</t>
  </si>
  <si>
    <t>a) Se ajustó el valor correspondiente a Deducciones Seguro Complementario a Empleados por RD$371,006.02 (Enero $43,693.11; Febrero $45,075.11; Marzo $45,864.67; Abril $45,864.67; Mayo $45,864.67; Junio $48,132.12; Julio $46,151.88; Agosto $50,358.79)</t>
  </si>
  <si>
    <t>b)  Transferencia Recibida por Servicios Ofrecidos a los Consulados RD$78,193,475.03 (Enero $5,316,121.23; $2,054,424.85; Marzo $18,278,184.07; Abril $5,807,650.58; Mayo $13,987,053.04; Junio $11,543,894.83; Julio $9,167,951.27: Agosto $12,038,195.16)</t>
  </si>
  <si>
    <t xml:space="preserve">c)  Transferencias Recibidas de SIRITE Comisión por Servicios por un monto de RD$7,121,200.00 (Enero $835,000.00; Febrero $660,500.00; Marzo $657,000.00; Abril $663,500.00; Mayo $1,051,900.00; Junio $1,136,400.00; Julio $1,020,700.00: Agosto $1,096,200.00).  </t>
  </si>
  <si>
    <t>e)  Otras Transferencias Recibidas de SIRITE: RD$2,600.00, correspondiente a; (Mayo y entro en Junio $2,400.00); ( Junio y entro en Julio $200.00).</t>
  </si>
  <si>
    <t>d)  Corrección Carnet RD$ 3,990.00, correspondiente; (Febrero $3,990.00 ).</t>
  </si>
  <si>
    <t>f) Favor tomar nota que en la Cuenta Colectora están incluidos las Comisiones de los Impuestos por un monto de RD$12,055,251.44 (Enero $599,277.54; Febrero 666,899.92; Marzo $754,247.74; Abril $544,740.06; Mayo $839,252.21; Junio $797,213.97; Julio $4,084.067.50: $3,769,55.50) correspondientes a Tarjeta de Crédito 2023. respectivamente.</t>
  </si>
  <si>
    <t xml:space="preserve"> </t>
  </si>
  <si>
    <t xml:space="preserve">Nota:  Los datos suministrados en le mes de septiembre estan sujetos a Revision con los Estados Cuentas del Banco de Reservas y Tesoreria Nacional. </t>
  </si>
  <si>
    <t>REVISADO POR:  LICDA.VILMA LUGO</t>
  </si>
  <si>
    <t>APROBADO POR:  LIC. MANUEL FLORIAN LABOUR</t>
  </si>
  <si>
    <t>SECCION DE INGRESOS</t>
  </si>
  <si>
    <t>ENCARGADA DIVISION TESORERIA</t>
  </si>
  <si>
    <t>ENCARGADO DEPARTAMENTO FINANCIERO</t>
  </si>
  <si>
    <t>Ingresos Cuenta CUT Año 2023 (Enero-Septiembre)</t>
  </si>
  <si>
    <t>Otros Ingresos Enero - Septiembre 2023</t>
  </si>
  <si>
    <t xml:space="preserve"> Total </t>
  </si>
  <si>
    <t>ELABORADO POR:  LIC. ROUSSEVERTH AMOS PEREZ</t>
  </si>
  <si>
    <t>AUX. DE CONTABILDAD</t>
  </si>
  <si>
    <t xml:space="preserve"> LICDA. JOSEFINA LOPEZ</t>
  </si>
  <si>
    <t>EN REPRESENTACION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</si>
</sst>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_-;\-* #,##0.00_-;_-* &quot;-&quot;??_-;_-@_-"/>
    <numFmt numFmtId="166" formatCode="_-* #,##0.00\ _€_-;\-* #,##0.00\ _€_-;_-* &quot;-&quot;??\ _€_-;_-@_-"/>
    <numFmt numFmtId="167" formatCode="_([$€]* #,##0.00_);_([$€]* \(#,##0.00\);_([$€]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name val="Arial"/>
      <family val="2"/>
    </font>
    <font>
      <b/>
      <u val="singleAccounting"/>
      <sz val="12"/>
      <color theme="1"/>
      <name val="Arial"/>
      <family val="2"/>
    </font>
    <font>
      <b/>
      <u val="singleAccounting"/>
      <sz val="12"/>
      <color rgb="FFFF0000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</fills>
  <borders count="3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">
    <xf numFmtId="0" fontId="0" fillId="0" borderId="0" xfId="0"/>
    <xf numFmtId="166" fontId="3" fillId="0" borderId="0" xfId="0" applyNumberFormat="1" applyFont="1"/>
    <xf numFmtId="166" fontId="4" fillId="0" borderId="0" xfId="0" applyNumberFormat="1" applyFont="1" applyAlignment="1">
      <alignment horizontal="center"/>
    </xf>
    <xf numFmtId="166" fontId="5" fillId="0" borderId="0" xfId="0" applyNumberFormat="1" applyFont="1"/>
    <xf numFmtId="166" fontId="4" fillId="0" borderId="0" xfId="0" applyNumberFormat="1" applyFont="1"/>
    <xf numFmtId="166" fontId="4" fillId="0" borderId="0" xfId="0" applyNumberFormat="1" applyFont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vertical="top"/>
    </xf>
    <xf numFmtId="0" fontId="4" fillId="4" borderId="31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0" fontId="4" fillId="4" borderId="19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top"/>
    </xf>
    <xf numFmtId="0" fontId="4" fillId="4" borderId="27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wrapText="1"/>
    </xf>
    <xf numFmtId="0" fontId="4" fillId="4" borderId="18" xfId="0" applyFont="1" applyFill="1" applyBorder="1" applyAlignment="1">
      <alignment wrapText="1"/>
    </xf>
    <xf numFmtId="0" fontId="4" fillId="4" borderId="18" xfId="0" applyFont="1" applyFill="1" applyBorder="1" applyAlignment="1">
      <alignment horizontal="justify"/>
    </xf>
    <xf numFmtId="0" fontId="4" fillId="4" borderId="1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justify"/>
    </xf>
    <xf numFmtId="0" fontId="3" fillId="0" borderId="6" xfId="0" applyFont="1" applyBorder="1"/>
    <xf numFmtId="166" fontId="6" fillId="0" borderId="7" xfId="3" applyNumberFormat="1" applyFont="1" applyFill="1" applyBorder="1" applyAlignment="1" applyProtection="1"/>
    <xf numFmtId="166" fontId="6" fillId="0" borderId="13" xfId="3" applyNumberFormat="1" applyFont="1" applyFill="1" applyBorder="1" applyAlignment="1" applyProtection="1"/>
    <xf numFmtId="166" fontId="3" fillId="0" borderId="22" xfId="3" applyNumberFormat="1" applyFont="1" applyFill="1" applyBorder="1" applyAlignment="1" applyProtection="1"/>
    <xf numFmtId="166" fontId="3" fillId="0" borderId="23" xfId="3" applyNumberFormat="1" applyFont="1" applyFill="1" applyBorder="1" applyAlignment="1" applyProtection="1"/>
    <xf numFmtId="166" fontId="6" fillId="0" borderId="8" xfId="3" applyNumberFormat="1" applyFont="1" applyFill="1" applyBorder="1" applyAlignment="1" applyProtection="1"/>
    <xf numFmtId="166" fontId="3" fillId="0" borderId="13" xfId="3" applyNumberFormat="1" applyFont="1" applyFill="1" applyBorder="1" applyAlignment="1" applyProtection="1"/>
    <xf numFmtId="166" fontId="3" fillId="0" borderId="9" xfId="3" applyNumberFormat="1" applyFont="1" applyFill="1" applyBorder="1" applyAlignment="1" applyProtection="1"/>
    <xf numFmtId="0" fontId="3" fillId="0" borderId="10" xfId="0" applyFont="1" applyBorder="1"/>
    <xf numFmtId="166" fontId="3" fillId="0" borderId="11" xfId="3" applyNumberFormat="1" applyFont="1" applyFill="1" applyBorder="1" applyAlignment="1" applyProtection="1"/>
    <xf numFmtId="166" fontId="6" fillId="0" borderId="12" xfId="3" applyNumberFormat="1" applyFont="1" applyFill="1" applyBorder="1" applyAlignment="1" applyProtection="1"/>
    <xf numFmtId="166" fontId="3" fillId="0" borderId="7" xfId="3" applyNumberFormat="1" applyFont="1" applyFill="1" applyBorder="1" applyAlignment="1" applyProtection="1"/>
    <xf numFmtId="166" fontId="7" fillId="0" borderId="0" xfId="0" applyNumberFormat="1" applyFont="1"/>
    <xf numFmtId="166" fontId="6" fillId="0" borderId="7" xfId="3" applyNumberFormat="1" applyFont="1" applyFill="1" applyBorder="1" applyAlignment="1" applyProtection="1">
      <alignment horizontal="left" indent="1"/>
    </xf>
    <xf numFmtId="0" fontId="3" fillId="0" borderId="14" xfId="0" applyFont="1" applyBorder="1"/>
    <xf numFmtId="0" fontId="3" fillId="0" borderId="15" xfId="0" applyFont="1" applyBorder="1"/>
    <xf numFmtId="0" fontId="4" fillId="2" borderId="16" xfId="0" applyFont="1" applyFill="1" applyBorder="1" applyAlignment="1">
      <alignment horizontal="center"/>
    </xf>
    <xf numFmtId="166" fontId="8" fillId="0" borderId="20" xfId="0" applyNumberFormat="1" applyFont="1" applyBorder="1"/>
    <xf numFmtId="166" fontId="8" fillId="0" borderId="21" xfId="0" applyNumberFormat="1" applyFont="1" applyBorder="1"/>
    <xf numFmtId="0" fontId="4" fillId="2" borderId="1" xfId="0" applyFont="1" applyFill="1" applyBorder="1"/>
    <xf numFmtId="0" fontId="4" fillId="0" borderId="0" xfId="0" applyFont="1" applyAlignment="1">
      <alignment horizontal="justify" wrapText="1"/>
    </xf>
    <xf numFmtId="165" fontId="4" fillId="0" borderId="0" xfId="0" applyNumberFormat="1" applyFont="1"/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/>
    <xf numFmtId="43" fontId="3" fillId="0" borderId="0" xfId="2" applyFont="1" applyAlignment="1"/>
    <xf numFmtId="0" fontId="4" fillId="0" borderId="0" xfId="0" applyFont="1"/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3" borderId="32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3" borderId="3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166" fontId="10" fillId="0" borderId="27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10" fillId="0" borderId="31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7" fillId="0" borderId="0" xfId="2" applyFont="1" applyAlignment="1">
      <alignment horizontal="left" wrapText="1"/>
    </xf>
    <xf numFmtId="0" fontId="5" fillId="0" borderId="0" xfId="0" applyFont="1"/>
    <xf numFmtId="43" fontId="8" fillId="3" borderId="19" xfId="2" applyFont="1" applyFill="1" applyBorder="1" applyAlignment="1">
      <alignment horizontal="left" wrapText="1"/>
    </xf>
    <xf numFmtId="43" fontId="8" fillId="3" borderId="31" xfId="2" applyFont="1" applyFill="1" applyBorder="1" applyAlignment="1">
      <alignment horizontal="left" wrapText="1"/>
    </xf>
    <xf numFmtId="43" fontId="8" fillId="3" borderId="24" xfId="2" applyFont="1" applyFill="1" applyBorder="1" applyAlignment="1">
      <alignment wrapText="1"/>
    </xf>
    <xf numFmtId="43" fontId="7" fillId="0" borderId="0" xfId="2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justify"/>
    </xf>
    <xf numFmtId="43" fontId="8" fillId="3" borderId="25" xfId="2" applyFont="1" applyFill="1" applyBorder="1" applyAlignment="1"/>
    <xf numFmtId="43" fontId="8" fillId="3" borderId="0" xfId="2" applyFont="1" applyFill="1" applyBorder="1" applyAlignment="1">
      <alignment horizontal="left" wrapText="1"/>
    </xf>
    <xf numFmtId="43" fontId="11" fillId="3" borderId="26" xfId="2" applyFont="1" applyFill="1" applyBorder="1" applyAlignment="1">
      <alignment horizontal="left" wrapText="1"/>
    </xf>
    <xf numFmtId="43" fontId="7" fillId="0" borderId="0" xfId="2" applyFont="1" applyAlignment="1">
      <alignment horizontal="left" wrapText="1"/>
    </xf>
    <xf numFmtId="0" fontId="7" fillId="0" borderId="0" xfId="0" applyFont="1" applyAlignment="1">
      <alignment horizontal="left" wrapText="1"/>
    </xf>
    <xf numFmtId="43" fontId="8" fillId="3" borderId="2" xfId="2" applyFont="1" applyFill="1" applyBorder="1" applyAlignment="1">
      <alignment horizontal="left" wrapText="1"/>
    </xf>
    <xf numFmtId="43" fontId="6" fillId="3" borderId="27" xfId="2" applyFont="1" applyFill="1" applyBorder="1" applyAlignment="1">
      <alignment horizontal="left" wrapText="1"/>
    </xf>
    <xf numFmtId="43" fontId="8" fillId="3" borderId="5" xfId="2" applyFont="1" applyFill="1" applyBorder="1" applyAlignment="1">
      <alignment horizontal="left" wrapText="1"/>
    </xf>
    <xf numFmtId="43" fontId="3" fillId="0" borderId="0" xfId="2" applyFont="1" applyAlignment="1">
      <alignment horizontal="left" wrapText="1"/>
    </xf>
    <xf numFmtId="0" fontId="3" fillId="0" borderId="0" xfId="0" applyFont="1" applyAlignment="1">
      <alignment horizontal="left" wrapText="1"/>
    </xf>
    <xf numFmtId="43" fontId="12" fillId="0" borderId="0" xfId="2" applyFont="1" applyAlignment="1">
      <alignment horizontal="justify"/>
    </xf>
    <xf numFmtId="43" fontId="3" fillId="0" borderId="0" xfId="2" applyFont="1" applyAlignment="1">
      <alignment wrapText="1"/>
    </xf>
    <xf numFmtId="0" fontId="3" fillId="0" borderId="0" xfId="0" applyFont="1" applyAlignment="1">
      <alignment wrapText="1"/>
    </xf>
    <xf numFmtId="43" fontId="7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4" fillId="2" borderId="0" xfId="0" applyFont="1" applyFill="1" applyAlignment="1">
      <alignment horizontal="justify"/>
    </xf>
    <xf numFmtId="43" fontId="4" fillId="0" borderId="0" xfId="0" applyNumberFormat="1" applyFont="1"/>
    <xf numFmtId="0" fontId="8" fillId="0" borderId="0" xfId="0" applyFont="1" applyAlignment="1">
      <alignment horizontal="left" wrapText="1"/>
    </xf>
    <xf numFmtId="166" fontId="13" fillId="0" borderId="0" xfId="0" applyNumberFormat="1" applyFont="1" applyAlignment="1">
      <alignment horizontal="left"/>
    </xf>
    <xf numFmtId="166" fontId="4" fillId="2" borderId="0" xfId="0" applyNumberFormat="1" applyFont="1" applyFill="1" applyAlignment="1">
      <alignment horizontal="justify"/>
    </xf>
    <xf numFmtId="166" fontId="4" fillId="0" borderId="0" xfId="0" applyNumberFormat="1" applyFont="1" applyAlignment="1">
      <alignment horizontal="justify"/>
    </xf>
    <xf numFmtId="166" fontId="14" fillId="0" borderId="0" xfId="0" applyNumberFormat="1" applyFont="1"/>
  </cellXfs>
  <cellStyles count="4">
    <cellStyle name="Euro" xfId="1" xr:uid="{00000000-0005-0000-0000-000000000000}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209550</xdr:rowOff>
    </xdr:from>
    <xdr:to>
      <xdr:col>2</xdr:col>
      <xdr:colOff>323850</xdr:colOff>
      <xdr:row>5</xdr:row>
      <xdr:rowOff>171450</xdr:rowOff>
    </xdr:to>
    <xdr:pic>
      <xdr:nvPicPr>
        <xdr:cNvPr id="5717" name="Imagen 1">
          <a:extLst>
            <a:ext uri="{FF2B5EF4-FFF2-40B4-BE49-F238E27FC236}">
              <a16:creationId xmlns:a16="http://schemas.microsoft.com/office/drawing/2014/main" id="{F09ECE59-805D-9F4B-5873-9E2936397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09550"/>
          <a:ext cx="15716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/>
  <dimension ref="A1:T458"/>
  <sheetViews>
    <sheetView tabSelected="1" zoomScaleNormal="100" zoomScaleSheetLayoutView="100" workbookViewId="0">
      <selection activeCell="H43" sqref="H43"/>
    </sheetView>
  </sheetViews>
  <sheetFormatPr baseColWidth="10" defaultColWidth="11" defaultRowHeight="15" x14ac:dyDescent="0.2"/>
  <cols>
    <col min="1" max="1" width="22.85546875" style="3" customWidth="1"/>
    <col min="2" max="2" width="27.42578125" style="3" customWidth="1"/>
    <col min="3" max="3" width="20.5703125" style="3" bestFit="1" customWidth="1"/>
    <col min="4" max="4" width="33.140625" style="3" hidden="1" customWidth="1"/>
    <col min="5" max="5" width="23.7109375" style="3" customWidth="1"/>
    <col min="6" max="6" width="22" style="3" customWidth="1"/>
    <col min="7" max="7" width="3.140625" style="3" hidden="1" customWidth="1"/>
    <col min="8" max="8" width="18.28515625" style="3" customWidth="1"/>
    <col min="9" max="9" width="21.7109375" style="3" customWidth="1"/>
    <col min="10" max="10" width="19.28515625" style="3" customWidth="1"/>
    <col min="11" max="11" width="21.140625" style="3" customWidth="1"/>
    <col min="12" max="12" width="23.42578125" style="3" customWidth="1"/>
    <col min="13" max="13" width="31.85546875" style="3" customWidth="1"/>
    <col min="14" max="14" width="25.5703125" style="3" bestFit="1" customWidth="1"/>
    <col min="15" max="15" width="11.140625" style="3" bestFit="1" customWidth="1"/>
    <col min="16" max="16" width="23.85546875" style="3" bestFit="1" customWidth="1"/>
    <col min="17" max="17" width="25.5703125" style="3" bestFit="1" customWidth="1"/>
    <col min="18" max="18" width="16.5703125" style="3" bestFit="1" customWidth="1"/>
    <col min="19" max="19" width="22.28515625" style="3" bestFit="1" customWidth="1"/>
    <col min="20" max="20" width="23.85546875" style="3" bestFit="1" customWidth="1"/>
    <col min="21" max="21" width="19.85546875" style="3" bestFit="1" customWidth="1"/>
    <col min="22" max="22" width="23.85546875" style="3" bestFit="1" customWidth="1"/>
    <col min="23" max="23" width="25.5703125" style="3" bestFit="1" customWidth="1"/>
    <col min="24" max="16384" width="11" style="3"/>
  </cols>
  <sheetData>
    <row r="1" spans="1:20" ht="24.9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0" ht="26.2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0" ht="24.95" customHeight="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0" ht="24.95" customHeight="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4"/>
      <c r="O4" s="4"/>
      <c r="P4" s="4"/>
      <c r="Q4" s="4"/>
      <c r="R4" s="4"/>
      <c r="S4" s="4"/>
      <c r="T4" s="4"/>
    </row>
    <row r="5" spans="1:20" ht="24.95" customHeight="1" x14ac:dyDescent="0.2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0" ht="24.95" customHeight="1" x14ac:dyDescent="0.25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0" ht="0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20" ht="9" customHeight="1" thickBot="1" x14ac:dyDescent="0.3">
      <c r="A8" s="5"/>
      <c r="B8" s="5"/>
      <c r="C8" s="5"/>
      <c r="D8" s="5"/>
      <c r="E8" s="5"/>
      <c r="F8" s="5"/>
      <c r="G8" s="1"/>
      <c r="H8" s="1"/>
      <c r="I8" s="1"/>
      <c r="J8" s="1"/>
      <c r="K8" s="1"/>
    </row>
    <row r="9" spans="1:20" ht="16.5" thickBot="1" x14ac:dyDescent="0.3">
      <c r="A9" s="6" t="s">
        <v>6</v>
      </c>
      <c r="B9" s="7" t="s">
        <v>7</v>
      </c>
      <c r="C9" s="8"/>
      <c r="D9" s="8"/>
      <c r="E9" s="8"/>
      <c r="F9" s="8"/>
      <c r="G9" s="8"/>
      <c r="H9" s="8"/>
      <c r="I9" s="8"/>
      <c r="J9" s="8"/>
      <c r="K9" s="9"/>
      <c r="L9" s="6" t="s">
        <v>8</v>
      </c>
    </row>
    <row r="10" spans="1:20" ht="15.75" x14ac:dyDescent="0.25">
      <c r="A10" s="10"/>
      <c r="B10" s="11" t="s">
        <v>9</v>
      </c>
      <c r="C10" s="12" t="s">
        <v>10</v>
      </c>
      <c r="D10" s="13"/>
      <c r="E10" s="13"/>
      <c r="F10" s="13"/>
      <c r="G10" s="14"/>
      <c r="H10" s="15" t="s">
        <v>11</v>
      </c>
      <c r="I10" s="16"/>
      <c r="J10" s="15" t="s">
        <v>12</v>
      </c>
      <c r="K10" s="16"/>
      <c r="L10" s="10"/>
    </row>
    <row r="11" spans="1:20" ht="16.5" thickBot="1" x14ac:dyDescent="0.3">
      <c r="A11" s="10"/>
      <c r="B11" s="17" t="s">
        <v>13</v>
      </c>
      <c r="C11" s="18" t="s">
        <v>14</v>
      </c>
      <c r="D11" s="19"/>
      <c r="E11" s="19"/>
      <c r="F11" s="20"/>
      <c r="G11" s="21"/>
      <c r="H11" s="22"/>
      <c r="I11" s="23"/>
      <c r="J11" s="22"/>
      <c r="K11" s="23"/>
      <c r="L11" s="10"/>
    </row>
    <row r="12" spans="1:20" ht="50.25" customHeight="1" thickBot="1" x14ac:dyDescent="0.3">
      <c r="A12" s="24"/>
      <c r="B12" s="25" t="s">
        <v>15</v>
      </c>
      <c r="C12" s="25" t="s">
        <v>16</v>
      </c>
      <c r="D12" s="26"/>
      <c r="E12" s="27" t="s">
        <v>17</v>
      </c>
      <c r="F12" s="28" t="s">
        <v>18</v>
      </c>
      <c r="G12" s="29" t="s">
        <v>19</v>
      </c>
      <c r="H12" s="30" t="s">
        <v>20</v>
      </c>
      <c r="I12" s="31" t="s">
        <v>21</v>
      </c>
      <c r="J12" s="32" t="s">
        <v>22</v>
      </c>
      <c r="K12" s="33" t="s">
        <v>23</v>
      </c>
      <c r="L12" s="24"/>
    </row>
    <row r="13" spans="1:20" x14ac:dyDescent="0.2">
      <c r="A13" s="34" t="s">
        <v>24</v>
      </c>
      <c r="B13" s="35">
        <v>66273500</v>
      </c>
      <c r="C13" s="36">
        <v>20247150</v>
      </c>
      <c r="D13" s="36"/>
      <c r="E13" s="36">
        <v>5247935.6900000004</v>
      </c>
      <c r="F13" s="37">
        <f>+C13+E13</f>
        <v>25495085.690000001</v>
      </c>
      <c r="G13" s="38"/>
      <c r="H13" s="39">
        <v>188116.72</v>
      </c>
      <c r="I13" s="40">
        <f>H13*56.37</f>
        <v>10604139.5064</v>
      </c>
      <c r="J13" s="40">
        <v>125032.13</v>
      </c>
      <c r="K13" s="37">
        <f>J13*56.37</f>
        <v>7048061.1681000004</v>
      </c>
      <c r="L13" s="41">
        <f>+B13+F13+I13+K13</f>
        <v>109420786.3645</v>
      </c>
    </row>
    <row r="14" spans="1:20" ht="15.75" x14ac:dyDescent="0.25">
      <c r="A14" s="42" t="s">
        <v>25</v>
      </c>
      <c r="B14" s="35">
        <v>41612350</v>
      </c>
      <c r="C14" s="35">
        <v>18942800</v>
      </c>
      <c r="D14" s="35"/>
      <c r="E14" s="35">
        <v>5992976.1399999997</v>
      </c>
      <c r="F14" s="35">
        <f>+C14+E14</f>
        <v>24935776.140000001</v>
      </c>
      <c r="G14" s="43"/>
      <c r="H14" s="44">
        <v>154796.79999999999</v>
      </c>
      <c r="I14" s="45">
        <f>H14*55.88</f>
        <v>8650045.1840000004</v>
      </c>
      <c r="J14" s="40">
        <v>129042.41</v>
      </c>
      <c r="K14" s="45">
        <f>J14*55.88</f>
        <v>7210889.8708000006</v>
      </c>
      <c r="L14" s="41">
        <f>B14+F14+I14+K14</f>
        <v>82409061.194800004</v>
      </c>
      <c r="M14" s="46"/>
    </row>
    <row r="15" spans="1:20" x14ac:dyDescent="0.2">
      <c r="A15" s="42" t="s">
        <v>26</v>
      </c>
      <c r="B15" s="35">
        <v>71148400</v>
      </c>
      <c r="C15" s="35">
        <v>25437300</v>
      </c>
      <c r="D15" s="35"/>
      <c r="E15" s="35">
        <v>8808822.2100000009</v>
      </c>
      <c r="F15" s="35">
        <f>C15+E15</f>
        <v>34246122.210000001</v>
      </c>
      <c r="G15" s="43"/>
      <c r="H15" s="44">
        <v>79457.83</v>
      </c>
      <c r="I15" s="45">
        <f>+H15*54.8</f>
        <v>4354289.0839999998</v>
      </c>
      <c r="J15" s="40">
        <v>126777.02</v>
      </c>
      <c r="K15" s="45">
        <f>+J15*54.8</f>
        <v>6947380.6959999995</v>
      </c>
      <c r="L15" s="41">
        <f>B15+F15+I15+K15</f>
        <v>116696191.99000001</v>
      </c>
    </row>
    <row r="16" spans="1:20" x14ac:dyDescent="0.2">
      <c r="A16" s="42" t="s">
        <v>27</v>
      </c>
      <c r="B16" s="35">
        <v>94696800</v>
      </c>
      <c r="C16" s="35">
        <v>29790185</v>
      </c>
      <c r="D16" s="35"/>
      <c r="E16" s="35">
        <v>8352993.2599999998</v>
      </c>
      <c r="F16" s="35">
        <f t="shared" ref="F16:F21" si="0">+C16+E16</f>
        <v>38143178.259999998</v>
      </c>
      <c r="G16" s="43"/>
      <c r="H16" s="44">
        <v>77309.679999999993</v>
      </c>
      <c r="I16" s="45">
        <f>+H16*54.57</f>
        <v>4218789.2375999996</v>
      </c>
      <c r="J16" s="40">
        <v>128685.18</v>
      </c>
      <c r="K16" s="45">
        <f>+J16*54.57</f>
        <v>7022350.2725999998</v>
      </c>
      <c r="L16" s="41">
        <f>+B16+F16+I16+K16</f>
        <v>144081117.77019998</v>
      </c>
    </row>
    <row r="17" spans="1:13" x14ac:dyDescent="0.2">
      <c r="A17" s="42" t="s">
        <v>28</v>
      </c>
      <c r="B17" s="35">
        <v>100104350</v>
      </c>
      <c r="C17" s="35">
        <v>33704400</v>
      </c>
      <c r="D17" s="35"/>
      <c r="E17" s="35">
        <v>9788600.3000000007</v>
      </c>
      <c r="F17" s="35">
        <f t="shared" si="0"/>
        <v>43493000.299999997</v>
      </c>
      <c r="G17" s="43"/>
      <c r="H17" s="44">
        <v>296324.42</v>
      </c>
      <c r="I17" s="45">
        <f>+H17*54.37</f>
        <v>16111158.715399999</v>
      </c>
      <c r="J17" s="40">
        <v>198789.83</v>
      </c>
      <c r="K17" s="45">
        <f>+J17*54.37</f>
        <v>10808203.057099998</v>
      </c>
      <c r="L17" s="41">
        <f t="shared" ref="L17:L24" si="1">B17+F17+I17+K17</f>
        <v>170516712.07250002</v>
      </c>
    </row>
    <row r="18" spans="1:13" x14ac:dyDescent="0.2">
      <c r="A18" s="42" t="s">
        <v>29</v>
      </c>
      <c r="B18" s="47">
        <v>75748100</v>
      </c>
      <c r="C18" s="35">
        <v>28686050</v>
      </c>
      <c r="D18" s="35"/>
      <c r="E18" s="35">
        <v>9006340.4900000002</v>
      </c>
      <c r="F18" s="35">
        <f t="shared" si="0"/>
        <v>37692390.490000002</v>
      </c>
      <c r="G18" s="43"/>
      <c r="H18" s="44">
        <v>335648.3</v>
      </c>
      <c r="I18" s="45">
        <f>H18*54.71</f>
        <v>18363318.493000001</v>
      </c>
      <c r="J18" s="40">
        <v>183775.99</v>
      </c>
      <c r="K18" s="45">
        <f>J18*54.71</f>
        <v>10054384.412899999</v>
      </c>
      <c r="L18" s="41">
        <f>+B18+F18+I18+K18</f>
        <v>141858193.39590001</v>
      </c>
    </row>
    <row r="19" spans="1:13" x14ac:dyDescent="0.2">
      <c r="A19" s="42" t="s">
        <v>30</v>
      </c>
      <c r="B19" s="35">
        <v>81142450</v>
      </c>
      <c r="C19" s="35">
        <v>29815080</v>
      </c>
      <c r="D19" s="35"/>
      <c r="E19" s="35">
        <v>10826596.01</v>
      </c>
      <c r="F19" s="35">
        <f t="shared" si="0"/>
        <v>40641676.009999998</v>
      </c>
      <c r="G19" s="43"/>
      <c r="H19" s="44">
        <v>315382.53000000003</v>
      </c>
      <c r="I19" s="45">
        <f>H19*55.68</f>
        <v>17560499.270400003</v>
      </c>
      <c r="J19" s="40">
        <v>201180.77</v>
      </c>
      <c r="K19" s="45">
        <f>J19*55.68</f>
        <v>11201745.273599999</v>
      </c>
      <c r="L19" s="41">
        <f t="shared" si="1"/>
        <v>150546370.55399999</v>
      </c>
    </row>
    <row r="20" spans="1:13" x14ac:dyDescent="0.2">
      <c r="A20" s="48" t="s">
        <v>31</v>
      </c>
      <c r="B20" s="35">
        <v>74849250</v>
      </c>
      <c r="C20" s="35">
        <v>28213354</v>
      </c>
      <c r="D20" s="35"/>
      <c r="E20" s="35">
        <v>9538657.1999999993</v>
      </c>
      <c r="F20" s="35">
        <f t="shared" si="0"/>
        <v>37752011.200000003</v>
      </c>
      <c r="G20" s="43"/>
      <c r="H20" s="44">
        <v>234909.66</v>
      </c>
      <c r="I20" s="45">
        <f>H20*56.46</f>
        <v>13262999.4036</v>
      </c>
      <c r="J20" s="40">
        <v>145836.47</v>
      </c>
      <c r="K20" s="45">
        <f>J20*56.46</f>
        <v>8233927.0962000005</v>
      </c>
      <c r="L20" s="41">
        <f t="shared" si="1"/>
        <v>134098187.6998</v>
      </c>
    </row>
    <row r="21" spans="1:13" x14ac:dyDescent="0.2">
      <c r="A21" s="48" t="s">
        <v>32</v>
      </c>
      <c r="B21" s="35">
        <v>71261000</v>
      </c>
      <c r="C21" s="35">
        <v>28354648.530000001</v>
      </c>
      <c r="D21" s="35"/>
      <c r="E21" s="35">
        <v>8954099.5399999991</v>
      </c>
      <c r="F21" s="35">
        <f t="shared" si="0"/>
        <v>37308748.07</v>
      </c>
      <c r="G21" s="43"/>
      <c r="H21" s="44">
        <v>375022.33</v>
      </c>
      <c r="I21" s="45">
        <v>21233764.32</v>
      </c>
      <c r="J21" s="40">
        <v>226091.77</v>
      </c>
      <c r="K21" s="45">
        <v>12801316.02</v>
      </c>
      <c r="L21" s="41">
        <f t="shared" si="1"/>
        <v>142604828.41</v>
      </c>
    </row>
    <row r="22" spans="1:13" x14ac:dyDescent="0.2">
      <c r="A22" s="48" t="s">
        <v>33</v>
      </c>
      <c r="B22" s="35">
        <v>0</v>
      </c>
      <c r="C22" s="35">
        <v>0</v>
      </c>
      <c r="D22" s="35"/>
      <c r="E22" s="35">
        <v>0</v>
      </c>
      <c r="F22" s="35">
        <f>C22+E22</f>
        <v>0</v>
      </c>
      <c r="G22" s="43"/>
      <c r="H22" s="44">
        <v>0</v>
      </c>
      <c r="I22" s="45">
        <f>H22*56.49</f>
        <v>0</v>
      </c>
      <c r="J22" s="40">
        <v>0</v>
      </c>
      <c r="K22" s="45">
        <f>J22*56.49</f>
        <v>0</v>
      </c>
      <c r="L22" s="41">
        <f t="shared" si="1"/>
        <v>0</v>
      </c>
    </row>
    <row r="23" spans="1:13" x14ac:dyDescent="0.2">
      <c r="A23" s="48" t="s">
        <v>34</v>
      </c>
      <c r="B23" s="35">
        <v>0</v>
      </c>
      <c r="C23" s="35">
        <v>0</v>
      </c>
      <c r="D23" s="35"/>
      <c r="E23" s="35">
        <v>0</v>
      </c>
      <c r="F23" s="35">
        <f>C23+E23</f>
        <v>0</v>
      </c>
      <c r="G23" s="43"/>
      <c r="H23" s="44">
        <v>0</v>
      </c>
      <c r="I23" s="45">
        <f>H23*56.49</f>
        <v>0</v>
      </c>
      <c r="J23" s="40">
        <v>0</v>
      </c>
      <c r="K23" s="45">
        <f>J23*56.49</f>
        <v>0</v>
      </c>
      <c r="L23" s="41">
        <f t="shared" si="1"/>
        <v>0</v>
      </c>
    </row>
    <row r="24" spans="1:13" ht="15.75" thickBot="1" x14ac:dyDescent="0.25">
      <c r="A24" s="49" t="s">
        <v>35</v>
      </c>
      <c r="B24" s="35">
        <v>0</v>
      </c>
      <c r="C24" s="35">
        <v>0</v>
      </c>
      <c r="D24" s="35">
        <v>0</v>
      </c>
      <c r="E24" s="35">
        <v>0</v>
      </c>
      <c r="F24" s="35"/>
      <c r="G24" s="43"/>
      <c r="H24" s="44">
        <v>0</v>
      </c>
      <c r="I24" s="45">
        <f>H24*55.15</f>
        <v>0</v>
      </c>
      <c r="J24" s="40">
        <v>0</v>
      </c>
      <c r="K24" s="40">
        <f>J24*55.15</f>
        <v>0</v>
      </c>
      <c r="L24" s="41">
        <f t="shared" si="1"/>
        <v>0</v>
      </c>
    </row>
    <row r="25" spans="1:13" ht="17.25" thickTop="1" thickBot="1" x14ac:dyDescent="0.3">
      <c r="A25" s="50" t="s">
        <v>36</v>
      </c>
      <c r="B25" s="51">
        <f>SUM(B13:B24)</f>
        <v>676836200</v>
      </c>
      <c r="C25" s="51">
        <f t="shared" ref="C25:L25" si="2">SUM(C13:C24)</f>
        <v>243190967.53</v>
      </c>
      <c r="D25" s="51">
        <f t="shared" si="2"/>
        <v>0</v>
      </c>
      <c r="E25" s="51">
        <f t="shared" si="2"/>
        <v>76517020.840000004</v>
      </c>
      <c r="F25" s="51">
        <f t="shared" si="2"/>
        <v>319707988.36999995</v>
      </c>
      <c r="G25" s="51">
        <f t="shared" si="2"/>
        <v>0</v>
      </c>
      <c r="H25" s="51">
        <f t="shared" si="2"/>
        <v>2056968.27</v>
      </c>
      <c r="I25" s="51">
        <f t="shared" si="2"/>
        <v>114359003.21439999</v>
      </c>
      <c r="J25" s="51">
        <f t="shared" si="2"/>
        <v>1465211.5699999998</v>
      </c>
      <c r="K25" s="51">
        <f t="shared" si="2"/>
        <v>81328257.867299989</v>
      </c>
      <c r="L25" s="52">
        <f t="shared" si="2"/>
        <v>1192231449.4517</v>
      </c>
    </row>
    <row r="26" spans="1:13" ht="5.25" customHeight="1" thickTop="1" x14ac:dyDescent="0.25">
      <c r="A26" s="53"/>
      <c r="B26" s="1"/>
      <c r="C26" s="1"/>
      <c r="D26" s="1"/>
      <c r="E26" s="1"/>
      <c r="F26" s="1"/>
      <c r="G26" s="4"/>
      <c r="H26" s="1"/>
      <c r="I26" s="1"/>
      <c r="J26" s="1"/>
      <c r="K26" s="1"/>
      <c r="L26" s="1"/>
    </row>
    <row r="27" spans="1:13" ht="15.75" x14ac:dyDescent="0.25">
      <c r="A27" s="54" t="s">
        <v>37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5"/>
    </row>
    <row r="28" spans="1:13" ht="15.75" x14ac:dyDescent="0.25">
      <c r="A28" s="56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5"/>
      <c r="M28" s="3">
        <f>+L28/5</f>
        <v>0</v>
      </c>
    </row>
    <row r="29" spans="1:13" ht="7.5" customHeight="1" x14ac:dyDescent="0.25">
      <c r="A29" s="57"/>
      <c r="B29" s="57"/>
      <c r="C29" s="57"/>
      <c r="D29" s="58"/>
      <c r="E29" s="58"/>
      <c r="F29" s="59"/>
      <c r="G29" s="60"/>
      <c r="H29" s="4"/>
      <c r="I29" s="55"/>
      <c r="J29" s="60"/>
      <c r="K29" s="60"/>
      <c r="L29" s="60"/>
    </row>
    <row r="30" spans="1:13" ht="15.75" x14ac:dyDescent="0.25">
      <c r="A30" s="61" t="s">
        <v>39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0"/>
    </row>
    <row r="31" spans="1:13" ht="37.5" customHeight="1" x14ac:dyDescent="0.25">
      <c r="A31" s="62" t="s">
        <v>40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0"/>
    </row>
    <row r="32" spans="1:13" ht="34.5" customHeight="1" x14ac:dyDescent="0.25">
      <c r="A32" s="63" t="s">
        <v>41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0"/>
    </row>
    <row r="33" spans="1:12" ht="40.5" customHeight="1" x14ac:dyDescent="0.25">
      <c r="A33" s="63" t="s">
        <v>42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0"/>
    </row>
    <row r="34" spans="1:12" ht="15.75" x14ac:dyDescent="0.25">
      <c r="A34" s="63" t="s">
        <v>43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55"/>
    </row>
    <row r="35" spans="1:12" ht="15.75" x14ac:dyDescent="0.25">
      <c r="A35" s="63" t="s">
        <v>44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55"/>
    </row>
    <row r="36" spans="1:12" ht="9" customHeight="1" x14ac:dyDescent="0.25">
      <c r="A36" s="63"/>
      <c r="B36" s="63"/>
      <c r="C36" s="63"/>
      <c r="D36" s="63"/>
      <c r="E36" s="63"/>
      <c r="F36" s="64"/>
      <c r="G36" s="64"/>
      <c r="H36" s="64"/>
      <c r="I36" s="64"/>
      <c r="J36" s="64"/>
      <c r="K36" s="64"/>
      <c r="L36" s="60"/>
    </row>
    <row r="37" spans="1:12" ht="46.5" customHeight="1" x14ac:dyDescent="0.25">
      <c r="A37" s="65" t="s">
        <v>45</v>
      </c>
      <c r="B37" s="66"/>
      <c r="C37" s="66"/>
      <c r="D37" s="66"/>
      <c r="E37" s="66"/>
      <c r="F37" s="66"/>
      <c r="G37" s="66"/>
      <c r="H37" s="66"/>
      <c r="I37" s="66"/>
      <c r="J37" s="66"/>
      <c r="K37" s="67"/>
      <c r="L37" s="60"/>
    </row>
    <row r="38" spans="1:12" ht="14.25" customHeight="1" x14ac:dyDescent="0.25">
      <c r="A38" s="63" t="s">
        <v>46</v>
      </c>
      <c r="B38" s="63"/>
      <c r="C38" s="63"/>
      <c r="D38" s="63"/>
      <c r="E38" s="63"/>
      <c r="F38" s="63"/>
      <c r="G38" s="63"/>
      <c r="H38" s="63"/>
      <c r="I38" s="63"/>
      <c r="J38" s="63"/>
      <c r="K38" s="64"/>
      <c r="L38" s="60"/>
    </row>
    <row r="39" spans="1:12" ht="66" customHeight="1" x14ac:dyDescent="0.25">
      <c r="A39" s="68" t="s">
        <v>47</v>
      </c>
      <c r="B39" s="68"/>
      <c r="C39" s="68"/>
      <c r="D39" s="68"/>
      <c r="E39" s="68"/>
      <c r="F39" s="68"/>
      <c r="G39" s="68"/>
      <c r="H39" s="68"/>
      <c r="I39" s="68"/>
      <c r="J39" s="68"/>
      <c r="K39" s="69"/>
      <c r="L39" s="60"/>
    </row>
    <row r="40" spans="1:12" ht="42" customHeight="1" thickBot="1" x14ac:dyDescent="0.3">
      <c r="A40" s="70" t="s">
        <v>56</v>
      </c>
      <c r="B40" s="70"/>
      <c r="C40" s="58"/>
      <c r="D40" s="58"/>
      <c r="E40" s="71" t="s">
        <v>48</v>
      </c>
      <c r="F40" s="71"/>
      <c r="G40" s="71"/>
      <c r="H40" s="71"/>
      <c r="I40" s="60"/>
      <c r="J40" s="72" t="s">
        <v>49</v>
      </c>
      <c r="K40" s="72"/>
      <c r="L40" s="72"/>
    </row>
    <row r="41" spans="1:12" ht="30" customHeight="1" x14ac:dyDescent="0.25">
      <c r="A41" s="73" t="s">
        <v>57</v>
      </c>
      <c r="B41" s="73"/>
      <c r="C41" s="58"/>
      <c r="D41" s="58"/>
      <c r="E41" s="73" t="s">
        <v>51</v>
      </c>
      <c r="F41" s="73"/>
      <c r="G41" s="73"/>
      <c r="H41" s="73"/>
      <c r="I41" s="60"/>
      <c r="J41" s="75" t="s">
        <v>52</v>
      </c>
      <c r="K41" s="75"/>
      <c r="L41" s="75"/>
    </row>
    <row r="42" spans="1:12" ht="27.75" customHeight="1" x14ac:dyDescent="0.25">
      <c r="A42" s="76" t="s">
        <v>59</v>
      </c>
      <c r="B42" s="76"/>
      <c r="C42" s="77"/>
      <c r="D42" s="58"/>
      <c r="E42" s="74"/>
      <c r="F42" s="74"/>
      <c r="G42" s="74"/>
      <c r="H42" s="74"/>
      <c r="I42" s="78"/>
      <c r="J42" s="78"/>
      <c r="K42" s="78"/>
      <c r="L42" s="78"/>
    </row>
    <row r="43" spans="1:12" ht="27.75" customHeight="1" thickBot="1" x14ac:dyDescent="0.3">
      <c r="A43" s="70" t="s">
        <v>58</v>
      </c>
      <c r="B43" s="70"/>
      <c r="C43" s="77"/>
      <c r="D43" s="58"/>
      <c r="E43" s="79"/>
      <c r="F43" s="79"/>
      <c r="G43" s="79"/>
      <c r="H43" s="79"/>
      <c r="I43" s="78"/>
      <c r="J43" s="78"/>
      <c r="K43" s="78"/>
      <c r="L43" s="78"/>
    </row>
    <row r="44" spans="1:12" ht="27.75" customHeight="1" x14ac:dyDescent="0.25">
      <c r="A44" s="73" t="s">
        <v>50</v>
      </c>
      <c r="B44" s="73"/>
      <c r="C44" s="77"/>
      <c r="D44" s="58"/>
      <c r="E44" s="79"/>
      <c r="F44" s="79"/>
      <c r="G44" s="79"/>
      <c r="H44" s="79"/>
      <c r="I44" s="78"/>
      <c r="J44" s="78"/>
      <c r="K44" s="78"/>
      <c r="L44" s="78"/>
    </row>
    <row r="45" spans="1:12" ht="27.75" customHeight="1" x14ac:dyDescent="0.25">
      <c r="A45" s="79"/>
      <c r="B45" s="79"/>
      <c r="C45" s="77"/>
      <c r="D45" s="58"/>
      <c r="E45" s="79"/>
      <c r="F45" s="79"/>
      <c r="G45" s="79"/>
      <c r="H45" s="79"/>
      <c r="I45" s="78"/>
      <c r="J45" s="78"/>
      <c r="K45" s="78"/>
      <c r="L45" s="78"/>
    </row>
    <row r="46" spans="1:12" ht="27.75" customHeight="1" thickBot="1" x14ac:dyDescent="0.3">
      <c r="A46" s="70"/>
      <c r="B46" s="70"/>
      <c r="C46" s="77"/>
      <c r="D46" s="58"/>
      <c r="E46" s="79"/>
      <c r="F46" s="79"/>
      <c r="G46" s="79"/>
      <c r="H46" s="79"/>
      <c r="I46" s="78"/>
      <c r="J46" s="78"/>
      <c r="K46" s="78"/>
      <c r="L46" s="78"/>
    </row>
    <row r="47" spans="1:12" ht="20.100000000000001" customHeight="1" thickBot="1" x14ac:dyDescent="0.2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78"/>
    </row>
    <row r="48" spans="1:12" ht="19.5" hidden="1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1"/>
    </row>
    <row r="49" spans="1:12" ht="38.25" customHeight="1" x14ac:dyDescent="0.25">
      <c r="A49" s="82" t="s">
        <v>53</v>
      </c>
      <c r="B49" s="83"/>
      <c r="C49" s="84">
        <f>+F25</f>
        <v>319707988.36999995</v>
      </c>
      <c r="D49" s="85"/>
      <c r="E49" s="85"/>
      <c r="F49" s="85"/>
      <c r="G49" s="85"/>
      <c r="H49" s="85"/>
      <c r="I49" s="85"/>
      <c r="J49" s="86"/>
      <c r="K49" s="86"/>
      <c r="L49" s="87"/>
    </row>
    <row r="50" spans="1:12" ht="20.25" x14ac:dyDescent="0.55000000000000004">
      <c r="A50" s="88" t="s">
        <v>54</v>
      </c>
      <c r="B50" s="89"/>
      <c r="C50" s="90">
        <v>85692271.049999997</v>
      </c>
      <c r="D50" s="91"/>
      <c r="E50" s="91"/>
      <c r="F50" s="91"/>
      <c r="G50" s="91"/>
      <c r="H50" s="91"/>
      <c r="I50" s="91"/>
      <c r="J50" s="92"/>
      <c r="K50" s="92"/>
      <c r="L50" s="87"/>
    </row>
    <row r="51" spans="1:12" ht="16.5" thickBot="1" x14ac:dyDescent="0.3">
      <c r="A51" s="93" t="s">
        <v>55</v>
      </c>
      <c r="B51" s="94"/>
      <c r="C51" s="95">
        <f>+C49+C50</f>
        <v>405400259.41999996</v>
      </c>
      <c r="D51" s="96"/>
      <c r="E51" s="96"/>
      <c r="F51" s="96"/>
      <c r="G51" s="96"/>
      <c r="H51" s="96"/>
      <c r="I51" s="96"/>
      <c r="J51" s="97"/>
      <c r="K51" s="97"/>
      <c r="L51" s="97"/>
    </row>
    <row r="52" spans="1:12" ht="23.25" customHeight="1" x14ac:dyDescent="0.55000000000000004">
      <c r="A52" s="98"/>
      <c r="B52" s="99"/>
      <c r="C52" s="99"/>
      <c r="D52" s="99"/>
      <c r="E52" s="99"/>
      <c r="F52" s="99"/>
      <c r="G52" s="99"/>
      <c r="H52" s="99"/>
      <c r="I52" s="99"/>
      <c r="J52" s="100"/>
      <c r="K52" s="100"/>
      <c r="L52" s="100"/>
    </row>
    <row r="53" spans="1:12" ht="39.75" customHeight="1" x14ac:dyDescent="0.25">
      <c r="A53" s="101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78"/>
    </row>
    <row r="54" spans="1:12" ht="89.25" customHeight="1" x14ac:dyDescent="0.25">
      <c r="A54" s="100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4"/>
    </row>
    <row r="55" spans="1:12" ht="24.95" customHeight="1" x14ac:dyDescent="0.2">
      <c r="A55" s="102"/>
      <c r="B55" s="77"/>
      <c r="C55" s="77"/>
      <c r="D55" s="77"/>
      <c r="E55" s="77"/>
      <c r="F55" s="77"/>
      <c r="G55" s="77"/>
      <c r="H55" s="77"/>
      <c r="I55" s="58"/>
      <c r="J55" s="58"/>
      <c r="K55" s="58"/>
      <c r="L55" s="78"/>
    </row>
    <row r="56" spans="1:12" ht="66.75" customHeight="1" x14ac:dyDescent="0.25">
      <c r="A56" s="103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6"/>
    </row>
    <row r="57" spans="1:12" ht="54" customHeight="1" x14ac:dyDescent="0.25">
      <c r="A57" s="7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8"/>
    </row>
    <row r="58" spans="1:12" ht="64.5" customHeight="1" x14ac:dyDescent="0.25">
      <c r="A58" s="109"/>
      <c r="B58" s="110"/>
      <c r="C58" s="110"/>
      <c r="D58" s="110"/>
      <c r="E58" s="110"/>
      <c r="F58" s="110"/>
      <c r="G58" s="87"/>
      <c r="H58" s="87"/>
      <c r="I58" s="87"/>
      <c r="J58" s="87"/>
      <c r="K58" s="87"/>
      <c r="L58" s="87"/>
    </row>
    <row r="59" spans="1:12" ht="15" customHeight="1" x14ac:dyDescent="0.25">
      <c r="A59" s="107"/>
      <c r="B59" s="87"/>
      <c r="C59" s="87"/>
      <c r="D59" s="87"/>
      <c r="E59" s="87"/>
      <c r="F59" s="87"/>
      <c r="G59" s="60"/>
      <c r="H59" s="60"/>
      <c r="I59" s="60"/>
      <c r="J59" s="60"/>
      <c r="K59" s="60"/>
    </row>
    <row r="60" spans="1:12" ht="99.75" customHeight="1" x14ac:dyDescent="0.25">
      <c r="A60" s="110"/>
      <c r="B60" s="105"/>
      <c r="C60" s="105"/>
      <c r="D60" s="105"/>
      <c r="E60" s="105"/>
      <c r="F60" s="105"/>
      <c r="G60" s="105"/>
      <c r="H60" s="105"/>
      <c r="I60" s="105"/>
      <c r="J60" s="105"/>
      <c r="K60" s="105"/>
    </row>
    <row r="61" spans="1:12" ht="15.75" x14ac:dyDescent="0.25">
      <c r="A61" s="87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2" ht="78.75" customHeight="1" x14ac:dyDescent="0.2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</row>
    <row r="63" spans="1:1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2" ht="75" customHeight="1" x14ac:dyDescent="0.2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</row>
    <row r="65" spans="1:1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x14ac:dyDescent="0.25">
      <c r="A66" s="105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">
      <c r="A117" s="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</row>
    <row r="118" spans="1:11" x14ac:dyDescent="0.2">
      <c r="A118" s="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</row>
    <row r="119" spans="1:11" x14ac:dyDescent="0.2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</row>
    <row r="120" spans="1:11" x14ac:dyDescent="0.2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</row>
    <row r="121" spans="1:11" x14ac:dyDescent="0.2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</row>
    <row r="122" spans="1:11" x14ac:dyDescent="0.2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</row>
    <row r="123" spans="1:11" x14ac:dyDescent="0.2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</row>
    <row r="124" spans="1:11" x14ac:dyDescent="0.2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</row>
    <row r="125" spans="1:11" x14ac:dyDescent="0.2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</row>
    <row r="126" spans="1:11" x14ac:dyDescent="0.2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</row>
    <row r="127" spans="1:11" x14ac:dyDescent="0.2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</row>
    <row r="128" spans="1:11" x14ac:dyDescent="0.2">
      <c r="A128" s="111"/>
    </row>
    <row r="129" spans="1:1" x14ac:dyDescent="0.2">
      <c r="A129" s="111"/>
    </row>
    <row r="458" spans="1:1" x14ac:dyDescent="0.2">
      <c r="A458" s="3">
        <v>0</v>
      </c>
    </row>
  </sheetData>
  <mergeCells count="38">
    <mergeCell ref="A31:K31"/>
    <mergeCell ref="A33:K33"/>
    <mergeCell ref="A47:K48"/>
    <mergeCell ref="A41:B41"/>
    <mergeCell ref="A30:K30"/>
    <mergeCell ref="A34:K34"/>
    <mergeCell ref="A35:K35"/>
    <mergeCell ref="A39:J39"/>
    <mergeCell ref="A38:J38"/>
    <mergeCell ref="A43:B43"/>
    <mergeCell ref="A42:B42"/>
    <mergeCell ref="A46:B46"/>
    <mergeCell ref="A44:B44"/>
    <mergeCell ref="A1:L1"/>
    <mergeCell ref="A2:L2"/>
    <mergeCell ref="A4:L4"/>
    <mergeCell ref="A3:L3"/>
    <mergeCell ref="A6:L6"/>
    <mergeCell ref="A28:K28"/>
    <mergeCell ref="A27:K27"/>
    <mergeCell ref="L9:L12"/>
    <mergeCell ref="A5:L5"/>
    <mergeCell ref="C10:G10"/>
    <mergeCell ref="A9:A12"/>
    <mergeCell ref="B9:K9"/>
    <mergeCell ref="C11:F11"/>
    <mergeCell ref="H10:I11"/>
    <mergeCell ref="J10:K11"/>
    <mergeCell ref="A49:B49"/>
    <mergeCell ref="J41:L41"/>
    <mergeCell ref="J40:L40"/>
    <mergeCell ref="E42:H42"/>
    <mergeCell ref="A32:K32"/>
    <mergeCell ref="E41:H41"/>
    <mergeCell ref="A37:K37"/>
    <mergeCell ref="E40:H40"/>
    <mergeCell ref="A40:B40"/>
    <mergeCell ref="A36:E36"/>
  </mergeCells>
  <phoneticPr fontId="2" type="noConversion"/>
  <printOptions horizontalCentered="1"/>
  <pageMargins left="0" right="0" top="0.39370078740157483" bottom="0.39370078740157483" header="0.51181102362204722" footer="0.31496062992125984"/>
  <pageSetup scale="49" orientation="landscape" r:id="rId1"/>
  <headerFooter alignWithMargins="0">
    <oddFooter>&amp;LJlópez&amp;F&amp;D]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General</vt:lpstr>
      <vt:lpstr>'Resumen General'!Área_de_impresión</vt:lpstr>
    </vt:vector>
  </TitlesOfParts>
  <Manager/>
  <Company>dgp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revision/>
  <cp:lastPrinted>2023-10-16T19:32:47Z</cp:lastPrinted>
  <dcterms:created xsi:type="dcterms:W3CDTF">2005-03-02T13:47:17Z</dcterms:created>
  <dcterms:modified xsi:type="dcterms:W3CDTF">2023-10-16T19:33:26Z</dcterms:modified>
  <cp:category/>
  <cp:contentStatus/>
</cp:coreProperties>
</file>