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13_ncr:1_{80A7E49D-69D3-41A0-BF65-23FF26B484CD}" xr6:coauthVersionLast="47" xr6:coauthVersionMax="47" xr10:uidLastSave="{00000000-0000-0000-0000-000000000000}"/>
  <bookViews>
    <workbookView xWindow="-120" yWindow="-120" windowWidth="20730" windowHeight="11160" tabRatio="960" xr2:uid="{00000000-000D-0000-FFFF-FFFF00000000}"/>
  </bookViews>
  <sheets>
    <sheet name="Resumen General" sheetId="15" r:id="rId1"/>
  </sheets>
  <definedNames>
    <definedName name="_xlnm.Print_Area" localSheetId="0">'Resumen General'!$A$1:$L$18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5" l="1"/>
  <c r="L13" i="15" s="1"/>
  <c r="C17" i="15"/>
  <c r="K12" i="15"/>
  <c r="I12" i="15"/>
  <c r="F12" i="15"/>
  <c r="L12" i="15" s="1"/>
  <c r="K11" i="15"/>
  <c r="I11" i="15"/>
  <c r="F11" i="15"/>
  <c r="K10" i="15"/>
  <c r="I10" i="15"/>
  <c r="K7" i="15"/>
  <c r="I7" i="15"/>
  <c r="F10" i="15"/>
  <c r="L10" i="15" s="1"/>
  <c r="B17" i="15"/>
  <c r="F9" i="15"/>
  <c r="K9" i="15"/>
  <c r="I9" i="15"/>
  <c r="J17" i="15"/>
  <c r="H17" i="15"/>
  <c r="E17" i="15"/>
  <c r="F8" i="15"/>
  <c r="I8" i="15"/>
  <c r="L8" i="15" s="1"/>
  <c r="K8" i="15"/>
  <c r="G17" i="15"/>
  <c r="F6" i="15"/>
  <c r="F5" i="15"/>
  <c r="D17" i="15"/>
  <c r="K6" i="15"/>
  <c r="I6" i="15"/>
  <c r="L6" i="15" s="1"/>
  <c r="K5" i="15"/>
  <c r="I5" i="15"/>
  <c r="L5" i="15" s="1"/>
  <c r="F7" i="15"/>
  <c r="L7" i="15"/>
  <c r="F14" i="15"/>
  <c r="I14" i="15"/>
  <c r="K14" i="15"/>
  <c r="F15" i="15"/>
  <c r="I15" i="15"/>
  <c r="K15" i="15"/>
  <c r="K16" i="15"/>
  <c r="L16" i="15" s="1"/>
  <c r="I16" i="15"/>
  <c r="L11" i="15" l="1"/>
  <c r="L15" i="15"/>
  <c r="L9" i="15"/>
  <c r="F17" i="15"/>
  <c r="L14" i="15"/>
  <c r="L17" i="15"/>
  <c r="K17" i="15"/>
  <c r="I17" i="15"/>
</calcChain>
</file>

<file path=xl/sharedStrings.xml><?xml version="1.0" encoding="utf-8"?>
<sst xmlns="http://schemas.openxmlformats.org/spreadsheetml/2006/main" count="30" uniqueCount="30">
  <si>
    <t>MESES</t>
  </si>
  <si>
    <t>TOTAL GENERAL</t>
  </si>
  <si>
    <t>COLECTORA</t>
  </si>
  <si>
    <t>CUENTA UNICA TESORERIA NACIONAL</t>
  </si>
  <si>
    <t>010-250837-2</t>
  </si>
  <si>
    <t>314-000015-4</t>
  </si>
  <si>
    <t>BANCO DE RESERVAS</t>
  </si>
  <si>
    <t>240-015423-0</t>
  </si>
  <si>
    <t>010-251875-0                           (010-249550-5)</t>
  </si>
  <si>
    <t>RECAUDACION  IMPUESTOS</t>
  </si>
  <si>
    <t>COBROS CON TARJETA DE CREDITO</t>
  </si>
  <si>
    <t>TOTAL CUT</t>
  </si>
  <si>
    <t xml:space="preserve">US$ DOLLAR </t>
  </si>
  <si>
    <t>USD DOLLAR</t>
  </si>
  <si>
    <t>EQUIVALENTES               US$ / RD$</t>
  </si>
  <si>
    <t>US$ DOLLAR</t>
  </si>
  <si>
    <t>EQUIVALENTES US$ / RD$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</si>
  <si>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</si>
  <si>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</si>
  <si>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</si>
  <si>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</si>
  <si>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</si>
  <si>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</si>
  <si>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</si>
  <si>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</si>
  <si>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</si>
  <si>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  </t>
  </si>
  <si>
    <t>NOVIEMBRE</t>
  </si>
  <si>
    <t>DICIEMBRE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</si>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</sst>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6" formatCode="_-* #,##0.00\ _€_-;\-* #,##0.00\ _€_-;_-* &quot;-&quot;??\ _€_-;_-@_-"/>
    <numFmt numFmtId="167" formatCode="_([$€]* #,##0.00_);_([$€]* \(#,##0.00\);_([$€]* &quot;-&quot;??_);_(@_)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4">
    <xf numFmtId="0" fontId="0" fillId="0" borderId="0" xfId="0"/>
    <xf numFmtId="166" fontId="3" fillId="0" borderId="0" xfId="0" applyNumberFormat="1" applyFont="1"/>
    <xf numFmtId="166" fontId="5" fillId="0" borderId="0" xfId="0" applyNumberFormat="1" applyFont="1"/>
    <xf numFmtId="166" fontId="4" fillId="0" borderId="0" xfId="0" applyNumberFormat="1" applyFont="1"/>
    <xf numFmtId="166" fontId="7" fillId="0" borderId="0" xfId="0" applyNumberFormat="1" applyFont="1"/>
    <xf numFmtId="0" fontId="4" fillId="2" borderId="1" xfId="0" applyFont="1" applyFill="1" applyBorder="1"/>
    <xf numFmtId="0" fontId="4" fillId="0" borderId="0" xfId="0" applyFont="1" applyAlignment="1">
      <alignment horizontal="justify" wrapText="1"/>
    </xf>
    <xf numFmtId="0" fontId="8" fillId="0" borderId="0" xfId="0" applyFont="1" applyAlignment="1">
      <alignment horizontal="left" wrapText="1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left" vertical="justify" wrapText="1"/>
    </xf>
    <xf numFmtId="0" fontId="8" fillId="0" borderId="0" xfId="0" applyFont="1" applyAlignment="1">
      <alignment wrapText="1"/>
    </xf>
    <xf numFmtId="0" fontId="4" fillId="2" borderId="0" xfId="0" applyFont="1" applyFill="1" applyAlignment="1">
      <alignment horizontal="justify"/>
    </xf>
    <xf numFmtId="43" fontId="4" fillId="0" borderId="0" xfId="0" applyNumberFormat="1" applyFont="1"/>
    <xf numFmtId="166" fontId="9" fillId="0" borderId="0" xfId="0" applyNumberFormat="1" applyFont="1" applyAlignment="1">
      <alignment horizontal="left"/>
    </xf>
    <xf numFmtId="166" fontId="4" fillId="2" borderId="0" xfId="0" applyNumberFormat="1" applyFont="1" applyFill="1" applyAlignment="1">
      <alignment horizontal="justify"/>
    </xf>
    <xf numFmtId="166" fontId="4" fillId="0" borderId="0" xfId="0" applyNumberFormat="1" applyFont="1" applyAlignment="1">
      <alignment horizontal="justify"/>
    </xf>
    <xf numFmtId="166" fontId="10" fillId="0" borderId="0" xfId="0" applyNumberFormat="1" applyFont="1"/>
    <xf numFmtId="0" fontId="3" fillId="3" borderId="26" xfId="0" applyNumberFormat="1" applyFont="1" applyFill="1" applyBorder="1" applyAlignment="1">
      <alignment horizontal="right"/>
    </xf>
    <xf numFmtId="0" fontId="3" fillId="3" borderId="17" xfId="0" applyNumberFormat="1" applyFont="1" applyFill="1" applyBorder="1" applyAlignment="1">
      <alignment horizontal="right"/>
    </xf>
    <xf numFmtId="0" fontId="3" fillId="3" borderId="28" xfId="0" applyNumberFormat="1" applyFont="1" applyFill="1" applyBorder="1" applyAlignment="1">
      <alignment horizontal="right"/>
    </xf>
    <xf numFmtId="0" fontId="3" fillId="3" borderId="18" xfId="0" applyNumberFormat="1" applyFont="1" applyFill="1" applyBorder="1" applyAlignment="1">
      <alignment horizontal="right"/>
    </xf>
    <xf numFmtId="0" fontId="3" fillId="3" borderId="27" xfId="0" applyNumberFormat="1" applyFont="1" applyFill="1" applyBorder="1" applyAlignment="1">
      <alignment horizontal="right"/>
    </xf>
    <xf numFmtId="0" fontId="3" fillId="3" borderId="19" xfId="0" applyNumberFormat="1" applyFont="1" applyFill="1" applyBorder="1" applyAlignment="1">
      <alignment horizontal="right"/>
    </xf>
    <xf numFmtId="0" fontId="3" fillId="3" borderId="29" xfId="0" applyNumberFormat="1" applyFont="1" applyFill="1" applyBorder="1" applyAlignment="1">
      <alignment horizontal="right" vertical="top"/>
    </xf>
    <xf numFmtId="0" fontId="3" fillId="3" borderId="24" xfId="0" applyNumberFormat="1" applyFont="1" applyFill="1" applyBorder="1" applyAlignment="1">
      <alignment horizontal="right" vertical="top"/>
    </xf>
    <xf numFmtId="0" fontId="3" fillId="3" borderId="24" xfId="0" applyNumberFormat="1" applyFont="1" applyFill="1" applyBorder="1" applyAlignment="1">
      <alignment horizontal="right"/>
    </xf>
    <xf numFmtId="0" fontId="3" fillId="3" borderId="2" xfId="0" applyNumberFormat="1" applyFont="1" applyFill="1" applyBorder="1" applyAlignment="1">
      <alignment horizontal="right" wrapText="1"/>
    </xf>
    <xf numFmtId="0" fontId="3" fillId="3" borderId="2" xfId="0" applyNumberFormat="1" applyFont="1" applyFill="1" applyBorder="1" applyAlignment="1">
      <alignment horizontal="right" vertical="top"/>
    </xf>
    <xf numFmtId="0" fontId="3" fillId="3" borderId="25" xfId="0" applyNumberFormat="1" applyFont="1" applyFill="1" applyBorder="1" applyAlignment="1">
      <alignment horizontal="right" vertical="top"/>
    </xf>
    <xf numFmtId="0" fontId="3" fillId="3" borderId="5" xfId="0" applyNumberFormat="1" applyFont="1" applyFill="1" applyBorder="1" applyAlignment="1">
      <alignment horizontal="right" vertical="top"/>
    </xf>
    <xf numFmtId="0" fontId="3" fillId="3" borderId="2" xfId="0" applyNumberFormat="1" applyFont="1" applyFill="1" applyBorder="1" applyAlignment="1">
      <alignment horizontal="right" vertical="center"/>
    </xf>
    <xf numFmtId="0" fontId="3" fillId="3" borderId="2" xfId="0" applyNumberFormat="1" applyFont="1" applyFill="1" applyBorder="1" applyAlignment="1">
      <alignment horizontal="right"/>
    </xf>
    <xf numFmtId="0" fontId="3" fillId="3" borderId="5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/>
    </xf>
    <xf numFmtId="0" fontId="3" fillId="3" borderId="3" xfId="0" applyNumberFormat="1" applyFont="1" applyFill="1" applyBorder="1" applyAlignment="1">
      <alignment horizontal="right" wrapText="1"/>
    </xf>
    <xf numFmtId="0" fontId="3" fillId="3" borderId="3" xfId="0" applyNumberFormat="1" applyFont="1" applyFill="1" applyBorder="1" applyAlignment="1">
      <alignment horizontal="right" vertical="top" wrapText="1"/>
    </xf>
    <xf numFmtId="0" fontId="3" fillId="3" borderId="4" xfId="0" applyNumberFormat="1" applyFont="1" applyFill="1" applyBorder="1" applyAlignment="1">
      <alignment horizontal="right" wrapText="1"/>
    </xf>
    <xf numFmtId="0" fontId="3" fillId="3" borderId="4" xfId="0" applyNumberFormat="1" applyFont="1" applyFill="1" applyBorder="1" applyAlignment="1">
      <alignment horizontal="right" vertical="center" wrapText="1"/>
    </xf>
    <xf numFmtId="0" fontId="3" fillId="3" borderId="17" xfId="0" applyNumberFormat="1" applyFont="1" applyFill="1" applyBorder="1" applyAlignment="1">
      <alignment horizontal="right" wrapText="1"/>
    </xf>
    <xf numFmtId="0" fontId="3" fillId="3" borderId="18" xfId="0" applyNumberFormat="1" applyFont="1" applyFill="1" applyBorder="1" applyAlignment="1">
      <alignment horizontal="right" wrapText="1"/>
    </xf>
    <xf numFmtId="0" fontId="3" fillId="4" borderId="6" xfId="0" applyNumberFormat="1" applyFont="1" applyFill="1" applyBorder="1" applyAlignment="1">
      <alignment horizontal="right"/>
    </xf>
    <xf numFmtId="0" fontId="6" fillId="4" borderId="7" xfId="2" applyNumberFormat="1" applyFont="1" applyFill="1" applyBorder="1" applyAlignment="1" applyProtection="1">
      <alignment horizontal="right"/>
    </xf>
    <xf numFmtId="0" fontId="6" fillId="4" borderId="13" xfId="2" applyNumberFormat="1" applyFont="1" applyFill="1" applyBorder="1" applyAlignment="1" applyProtection="1">
      <alignment horizontal="right"/>
    </xf>
    <xf numFmtId="0" fontId="3" fillId="4" borderId="22" xfId="2" applyNumberFormat="1" applyFont="1" applyFill="1" applyBorder="1" applyAlignment="1" applyProtection="1">
      <alignment horizontal="right"/>
    </xf>
    <xf numFmtId="0" fontId="3" fillId="4" borderId="23" xfId="2" applyNumberFormat="1" applyFont="1" applyFill="1" applyBorder="1" applyAlignment="1" applyProtection="1">
      <alignment horizontal="right"/>
    </xf>
    <xf numFmtId="0" fontId="6" fillId="4" borderId="8" xfId="2" applyNumberFormat="1" applyFont="1" applyFill="1" applyBorder="1" applyAlignment="1" applyProtection="1">
      <alignment horizontal="right"/>
    </xf>
    <xf numFmtId="0" fontId="3" fillId="4" borderId="13" xfId="2" applyNumberFormat="1" applyFont="1" applyFill="1" applyBorder="1" applyAlignment="1" applyProtection="1">
      <alignment horizontal="right"/>
    </xf>
    <xf numFmtId="0" fontId="3" fillId="4" borderId="9" xfId="2" applyNumberFormat="1" applyFont="1" applyFill="1" applyBorder="1" applyAlignment="1" applyProtection="1">
      <alignment horizontal="right"/>
    </xf>
    <xf numFmtId="0" fontId="3" fillId="4" borderId="10" xfId="0" applyNumberFormat="1" applyFont="1" applyFill="1" applyBorder="1" applyAlignment="1">
      <alignment horizontal="right"/>
    </xf>
    <xf numFmtId="0" fontId="3" fillId="4" borderId="11" xfId="2" applyNumberFormat="1" applyFont="1" applyFill="1" applyBorder="1" applyAlignment="1" applyProtection="1">
      <alignment horizontal="right"/>
    </xf>
    <xf numFmtId="0" fontId="6" fillId="4" borderId="12" xfId="2" applyNumberFormat="1" applyFont="1" applyFill="1" applyBorder="1" applyAlignment="1" applyProtection="1">
      <alignment horizontal="right"/>
    </xf>
    <xf numFmtId="0" fontId="3" fillId="4" borderId="7" xfId="2" applyNumberFormat="1" applyFont="1" applyFill="1" applyBorder="1" applyAlignment="1" applyProtection="1">
      <alignment horizontal="right"/>
    </xf>
    <xf numFmtId="0" fontId="6" fillId="4" borderId="7" xfId="2" applyNumberFormat="1" applyFont="1" applyFill="1" applyBorder="1" applyAlignment="1" applyProtection="1">
      <alignment horizontal="right" indent="1"/>
    </xf>
    <xf numFmtId="0" fontId="3" fillId="4" borderId="14" xfId="0" applyNumberFormat="1" applyFont="1" applyFill="1" applyBorder="1" applyAlignment="1">
      <alignment horizontal="right"/>
    </xf>
    <xf numFmtId="0" fontId="3" fillId="4" borderId="15" xfId="0" applyNumberFormat="1" applyFont="1" applyFill="1" applyBorder="1" applyAlignment="1">
      <alignment horizontal="right"/>
    </xf>
    <xf numFmtId="0" fontId="3" fillId="3" borderId="16" xfId="0" applyNumberFormat="1" applyFont="1" applyFill="1" applyBorder="1" applyAlignment="1">
      <alignment horizontal="right"/>
    </xf>
    <xf numFmtId="0" fontId="6" fillId="4" borderId="20" xfId="0" applyNumberFormat="1" applyFont="1" applyFill="1" applyBorder="1" applyAlignment="1">
      <alignment horizontal="right"/>
    </xf>
    <xf numFmtId="0" fontId="6" fillId="4" borderId="21" xfId="0" applyNumberFormat="1" applyFont="1" applyFill="1" applyBorder="1" applyAlignment="1">
      <alignment horizontal="right"/>
    </xf>
    <xf numFmtId="0" fontId="3" fillId="3" borderId="19" xfId="0" applyNumberFormat="1" applyFont="1" applyFill="1" applyBorder="1" applyAlignment="1">
      <alignment horizontal="right" vertical="top" wrapText="1"/>
    </xf>
  </cellXfs>
  <cellStyles count="3">
    <cellStyle name="Euro" xfId="1" xr:uid="{00000000-0005-0000-0000-000000000000}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5"/>
  <dimension ref="A1:M423"/>
  <sheetViews>
    <sheetView tabSelected="1" zoomScaleNormal="100" zoomScaleSheetLayoutView="100" workbookViewId="0">
      <selection activeCell="E6" sqref="E6"/>
    </sheetView>
  </sheetViews>
  <sheetFormatPr baseColWidth="10" defaultColWidth="11" defaultRowHeight="15" x14ac:dyDescent="0.2"/>
  <cols>
    <col min="1" max="1" width="22.85546875" style="2" customWidth="1"/>
    <col min="2" max="2" width="27.42578125" style="2" customWidth="1"/>
    <col min="3" max="3" width="20.5703125" style="2" bestFit="1" customWidth="1"/>
    <col min="4" max="4" width="33.140625" style="2" hidden="1" customWidth="1"/>
    <col min="5" max="5" width="23.7109375" style="2" customWidth="1"/>
    <col min="6" max="6" width="22" style="2" customWidth="1"/>
    <col min="7" max="7" width="3.140625" style="2" hidden="1" customWidth="1"/>
    <col min="8" max="8" width="18.28515625" style="2" customWidth="1"/>
    <col min="9" max="9" width="21.7109375" style="2" customWidth="1"/>
    <col min="10" max="10" width="19.28515625" style="2" customWidth="1"/>
    <col min="11" max="11" width="21.140625" style="2" customWidth="1"/>
    <col min="12" max="12" width="23.42578125" style="2" customWidth="1"/>
    <col min="13" max="13" width="31.85546875" style="2" customWidth="1"/>
    <col min="14" max="14" width="25.5703125" style="2" bestFit="1" customWidth="1"/>
    <col min="15" max="15" width="11.140625" style="2" bestFit="1" customWidth="1"/>
    <col min="16" max="16" width="23.85546875" style="2" bestFit="1" customWidth="1"/>
    <col min="17" max="17" width="25.5703125" style="2" bestFit="1" customWidth="1"/>
    <col min="18" max="18" width="16.5703125" style="2" bestFit="1" customWidth="1"/>
    <col min="19" max="19" width="22.28515625" style="2" bestFit="1" customWidth="1"/>
    <col min="20" max="20" width="23.85546875" style="2" bestFit="1" customWidth="1"/>
    <col min="21" max="21" width="19.85546875" style="2" bestFit="1" customWidth="1"/>
    <col min="22" max="22" width="23.85546875" style="2" bestFit="1" customWidth="1"/>
    <col min="23" max="23" width="25.5703125" style="2" bestFit="1" customWidth="1"/>
    <col min="24" max="16384" width="11" style="2"/>
  </cols>
  <sheetData>
    <row r="1" spans="1:13" ht="15.75" thickBot="1" x14ac:dyDescent="0.25">
      <c r="B1" s="23"/>
      <c r="C1" s="24"/>
      <c r="D1" s="24"/>
      <c r="E1" s="24"/>
      <c r="F1" s="24"/>
      <c r="G1" s="24"/>
      <c r="H1" s="24"/>
      <c r="I1" s="24"/>
      <c r="J1" s="24"/>
      <c r="K1" s="25"/>
      <c r="L1" s="22" t="s">
        <v>1</v>
      </c>
    </row>
    <row r="2" spans="1:13" ht="45" x14ac:dyDescent="0.2">
      <c r="A2" s="26"/>
      <c r="B2" s="27" t="s">
        <v>2</v>
      </c>
      <c r="C2" s="63" t="s">
        <v>3</v>
      </c>
      <c r="D2" s="28"/>
      <c r="E2" s="28"/>
      <c r="F2" s="28"/>
      <c r="G2" s="29"/>
      <c r="H2" s="27" t="s">
        <v>4</v>
      </c>
      <c r="I2" s="30"/>
      <c r="J2" s="27" t="s">
        <v>5</v>
      </c>
      <c r="K2" s="30"/>
      <c r="L2" s="26"/>
    </row>
    <row r="3" spans="1:13" ht="20.25" customHeight="1" thickBot="1" x14ac:dyDescent="0.25">
      <c r="A3" s="26"/>
      <c r="B3" s="31" t="s">
        <v>6</v>
      </c>
      <c r="C3" s="32" t="s">
        <v>7</v>
      </c>
      <c r="D3" s="33"/>
      <c r="E3" s="33"/>
      <c r="F3" s="34"/>
      <c r="G3" s="35"/>
      <c r="H3" s="36"/>
      <c r="I3" s="37"/>
      <c r="J3" s="36"/>
      <c r="K3" s="37"/>
      <c r="L3" s="26"/>
    </row>
    <row r="4" spans="1:13" ht="50.25" customHeight="1" thickBot="1" x14ac:dyDescent="0.25">
      <c r="A4" s="22" t="s">
        <v>0</v>
      </c>
      <c r="B4" s="39" t="s">
        <v>8</v>
      </c>
      <c r="C4" s="39" t="s">
        <v>9</v>
      </c>
      <c r="D4" s="40"/>
      <c r="E4" s="41" t="s">
        <v>10</v>
      </c>
      <c r="F4" s="42" t="s">
        <v>11</v>
      </c>
      <c r="G4" s="43" t="s">
        <v>12</v>
      </c>
      <c r="H4" s="44" t="s">
        <v>13</v>
      </c>
      <c r="I4" s="25" t="s">
        <v>14</v>
      </c>
      <c r="J4" s="25" t="s">
        <v>15</v>
      </c>
      <c r="K4" s="37" t="s">
        <v>16</v>
      </c>
      <c r="L4" s="38"/>
    </row>
    <row r="5" spans="1:13" x14ac:dyDescent="0.2">
      <c r="A5" s="45" t="s">
        <v>17</v>
      </c>
      <c r="B5" s="46">
        <v>66273500</v>
      </c>
      <c r="C5" s="47">
        <v>20247150</v>
      </c>
      <c r="D5" s="47"/>
      <c r="E5" s="47">
        <v>5247935.6900000004</v>
      </c>
      <c r="F5" s="48">
        <f>+C5+E5</f>
        <v>25495085.690000001</v>
      </c>
      <c r="G5" s="49"/>
      <c r="H5" s="50">
        <v>188116.72</v>
      </c>
      <c r="I5" s="51">
        <f>H5*56.37</f>
        <v>10604139.5064</v>
      </c>
      <c r="J5" s="51">
        <v>125032.13</v>
      </c>
      <c r="K5" s="48">
        <f>J5*56.37</f>
        <v>7048061.1681000004</v>
      </c>
      <c r="L5" s="52">
        <f>+B5+F5+I5+K5</f>
        <v>109420786.3645</v>
      </c>
    </row>
    <row r="6" spans="1:13" ht="15.75" x14ac:dyDescent="0.25">
      <c r="A6" s="53" t="s">
        <v>18</v>
      </c>
      <c r="B6" s="46">
        <v>41612350</v>
      </c>
      <c r="C6" s="46">
        <v>18942800</v>
      </c>
      <c r="D6" s="46"/>
      <c r="E6" s="46">
        <v>5992976.1399999997</v>
      </c>
      <c r="F6" s="46">
        <f>+C6+E6</f>
        <v>24935776.140000001</v>
      </c>
      <c r="G6" s="54"/>
      <c r="H6" s="55">
        <v>154796.79999999999</v>
      </c>
      <c r="I6" s="56">
        <f>H6*55.88</f>
        <v>8650045.1840000004</v>
      </c>
      <c r="J6" s="51">
        <v>129042.41</v>
      </c>
      <c r="K6" s="56">
        <f>J6*55.88</f>
        <v>7210889.8708000006</v>
      </c>
      <c r="L6" s="52">
        <f>B6+F6+I6+K6</f>
        <v>82409061.194800004</v>
      </c>
      <c r="M6" s="4"/>
    </row>
    <row r="7" spans="1:13" x14ac:dyDescent="0.2">
      <c r="A7" s="53" t="s">
        <v>19</v>
      </c>
      <c r="B7" s="46">
        <v>71148400</v>
      </c>
      <c r="C7" s="46">
        <v>25437300</v>
      </c>
      <c r="D7" s="46"/>
      <c r="E7" s="46">
        <v>8808822.2100000009</v>
      </c>
      <c r="F7" s="46">
        <f>C7+E7</f>
        <v>34246122.210000001</v>
      </c>
      <c r="G7" s="54"/>
      <c r="H7" s="55">
        <v>79457.83</v>
      </c>
      <c r="I7" s="56">
        <f>+H7*54.8</f>
        <v>4354289.0839999998</v>
      </c>
      <c r="J7" s="51">
        <v>126777.02</v>
      </c>
      <c r="K7" s="56">
        <f>+J7*54.8</f>
        <v>6947380.6959999995</v>
      </c>
      <c r="L7" s="52">
        <f>B7+F7+I7+K7</f>
        <v>116696191.99000001</v>
      </c>
    </row>
    <row r="8" spans="1:13" x14ac:dyDescent="0.2">
      <c r="A8" s="53" t="s">
        <v>20</v>
      </c>
      <c r="B8" s="46">
        <v>94696800</v>
      </c>
      <c r="C8" s="46">
        <v>29790185</v>
      </c>
      <c r="D8" s="46"/>
      <c r="E8" s="46">
        <v>8352993.2599999998</v>
      </c>
      <c r="F8" s="46">
        <f t="shared" ref="F8:F13" si="0">+C8+E8</f>
        <v>38143178.259999998</v>
      </c>
      <c r="G8" s="54"/>
      <c r="H8" s="55">
        <v>77309.679999999993</v>
      </c>
      <c r="I8" s="56">
        <f>+H8*54.57</f>
        <v>4218789.2375999996</v>
      </c>
      <c r="J8" s="51">
        <v>128685.18</v>
      </c>
      <c r="K8" s="56">
        <f>+J8*54.57</f>
        <v>7022350.2725999998</v>
      </c>
      <c r="L8" s="52">
        <f>+B8+F8+I8+K8</f>
        <v>144081117.77019998</v>
      </c>
    </row>
    <row r="9" spans="1:13" x14ac:dyDescent="0.2">
      <c r="A9" s="53" t="s">
        <v>21</v>
      </c>
      <c r="B9" s="46">
        <v>100104350</v>
      </c>
      <c r="C9" s="46">
        <v>33704400</v>
      </c>
      <c r="D9" s="46"/>
      <c r="E9" s="46">
        <v>9788600.3000000007</v>
      </c>
      <c r="F9" s="46">
        <f t="shared" si="0"/>
        <v>43493000.299999997</v>
      </c>
      <c r="G9" s="54"/>
      <c r="H9" s="55">
        <v>296324.42</v>
      </c>
      <c r="I9" s="56">
        <f>+H9*54.37</f>
        <v>16111158.715399999</v>
      </c>
      <c r="J9" s="51">
        <v>198789.83</v>
      </c>
      <c r="K9" s="56">
        <f>+J9*54.37</f>
        <v>10808203.057099998</v>
      </c>
      <c r="L9" s="52">
        <f t="shared" ref="L9:L16" si="1">B9+F9+I9+K9</f>
        <v>170516712.07250002</v>
      </c>
    </row>
    <row r="10" spans="1:13" x14ac:dyDescent="0.2">
      <c r="A10" s="53" t="s">
        <v>22</v>
      </c>
      <c r="B10" s="57">
        <v>75748100</v>
      </c>
      <c r="C10" s="46">
        <v>28686050</v>
      </c>
      <c r="D10" s="46"/>
      <c r="E10" s="46">
        <v>9006340.4900000002</v>
      </c>
      <c r="F10" s="46">
        <f t="shared" si="0"/>
        <v>37692390.490000002</v>
      </c>
      <c r="G10" s="54"/>
      <c r="H10" s="55">
        <v>335648.3</v>
      </c>
      <c r="I10" s="56">
        <f>H10*54.71</f>
        <v>18363318.493000001</v>
      </c>
      <c r="J10" s="51">
        <v>183775.99</v>
      </c>
      <c r="K10" s="56">
        <f>J10*54.71</f>
        <v>10054384.412899999</v>
      </c>
      <c r="L10" s="52">
        <f>+B10+F10+I10+K10</f>
        <v>141858193.39590001</v>
      </c>
    </row>
    <row r="11" spans="1:13" x14ac:dyDescent="0.2">
      <c r="A11" s="53" t="s">
        <v>23</v>
      </c>
      <c r="B11" s="46">
        <v>81142450</v>
      </c>
      <c r="C11" s="46">
        <v>29815080</v>
      </c>
      <c r="D11" s="46"/>
      <c r="E11" s="46">
        <v>10826596.01</v>
      </c>
      <c r="F11" s="46">
        <f t="shared" si="0"/>
        <v>40641676.009999998</v>
      </c>
      <c r="G11" s="54"/>
      <c r="H11" s="55">
        <v>315382.53000000003</v>
      </c>
      <c r="I11" s="56">
        <f>H11*55.68</f>
        <v>17560499.270400003</v>
      </c>
      <c r="J11" s="51">
        <v>201180.77</v>
      </c>
      <c r="K11" s="56">
        <f>J11*55.68</f>
        <v>11201745.273599999</v>
      </c>
      <c r="L11" s="52">
        <f t="shared" si="1"/>
        <v>150546370.55399999</v>
      </c>
    </row>
    <row r="12" spans="1:13" x14ac:dyDescent="0.2">
      <c r="A12" s="58" t="s">
        <v>24</v>
      </c>
      <c r="B12" s="46">
        <v>74849250</v>
      </c>
      <c r="C12" s="46">
        <v>28213354</v>
      </c>
      <c r="D12" s="46"/>
      <c r="E12" s="46">
        <v>9538657.1999999993</v>
      </c>
      <c r="F12" s="46">
        <f t="shared" si="0"/>
        <v>37752011.200000003</v>
      </c>
      <c r="G12" s="54"/>
      <c r="H12" s="55">
        <v>234909.66</v>
      </c>
      <c r="I12" s="56">
        <f>H12*56.46</f>
        <v>13262999.4036</v>
      </c>
      <c r="J12" s="51">
        <v>145836.47</v>
      </c>
      <c r="K12" s="56">
        <f>J12*56.46</f>
        <v>8233927.0962000005</v>
      </c>
      <c r="L12" s="52">
        <f t="shared" si="1"/>
        <v>134098187.6998</v>
      </c>
    </row>
    <row r="13" spans="1:13" x14ac:dyDescent="0.2">
      <c r="A13" s="58" t="s">
        <v>25</v>
      </c>
      <c r="B13" s="46">
        <v>71261000</v>
      </c>
      <c r="C13" s="46">
        <v>28354648.530000001</v>
      </c>
      <c r="D13" s="46"/>
      <c r="E13" s="46">
        <v>8954099.5399999991</v>
      </c>
      <c r="F13" s="46">
        <f t="shared" si="0"/>
        <v>37308748.07</v>
      </c>
      <c r="G13" s="54"/>
      <c r="H13" s="55">
        <v>375022.33</v>
      </c>
      <c r="I13" s="56">
        <v>21233764.32</v>
      </c>
      <c r="J13" s="51">
        <v>226091.77</v>
      </c>
      <c r="K13" s="56">
        <v>12801316.02</v>
      </c>
      <c r="L13" s="52">
        <f t="shared" si="1"/>
        <v>142604828.41</v>
      </c>
    </row>
    <row r="14" spans="1:13" x14ac:dyDescent="0.2">
      <c r="A14" s="58" t="s">
        <v>26</v>
      </c>
      <c r="B14" s="46">
        <v>0</v>
      </c>
      <c r="C14" s="46">
        <v>0</v>
      </c>
      <c r="D14" s="46"/>
      <c r="E14" s="46">
        <v>0</v>
      </c>
      <c r="F14" s="46">
        <f>C14+E14</f>
        <v>0</v>
      </c>
      <c r="G14" s="54"/>
      <c r="H14" s="55">
        <v>0</v>
      </c>
      <c r="I14" s="56">
        <f>H14*56.49</f>
        <v>0</v>
      </c>
      <c r="J14" s="51">
        <v>0</v>
      </c>
      <c r="K14" s="56">
        <f>J14*56.49</f>
        <v>0</v>
      </c>
      <c r="L14" s="52">
        <f t="shared" si="1"/>
        <v>0</v>
      </c>
    </row>
    <row r="15" spans="1:13" x14ac:dyDescent="0.2">
      <c r="A15" s="58" t="s">
        <v>27</v>
      </c>
      <c r="B15" s="46">
        <v>0</v>
      </c>
      <c r="C15" s="46">
        <v>0</v>
      </c>
      <c r="D15" s="46"/>
      <c r="E15" s="46">
        <v>0</v>
      </c>
      <c r="F15" s="46">
        <f>C15+E15</f>
        <v>0</v>
      </c>
      <c r="G15" s="54"/>
      <c r="H15" s="55">
        <v>0</v>
      </c>
      <c r="I15" s="56">
        <f>H15*56.49</f>
        <v>0</v>
      </c>
      <c r="J15" s="51">
        <v>0</v>
      </c>
      <c r="K15" s="56">
        <f>J15*56.49</f>
        <v>0</v>
      </c>
      <c r="L15" s="52">
        <f t="shared" si="1"/>
        <v>0</v>
      </c>
    </row>
    <row r="16" spans="1:13" ht="15.75" thickBot="1" x14ac:dyDescent="0.25">
      <c r="A16" s="59" t="s">
        <v>28</v>
      </c>
      <c r="B16" s="46">
        <v>0</v>
      </c>
      <c r="C16" s="46">
        <v>0</v>
      </c>
      <c r="D16" s="46">
        <v>0</v>
      </c>
      <c r="E16" s="46">
        <v>0</v>
      </c>
      <c r="F16" s="46"/>
      <c r="G16" s="54"/>
      <c r="H16" s="55">
        <v>0</v>
      </c>
      <c r="I16" s="56">
        <f>H16*55.15</f>
        <v>0</v>
      </c>
      <c r="J16" s="51">
        <v>0</v>
      </c>
      <c r="K16" s="51">
        <f>J16*55.15</f>
        <v>0</v>
      </c>
      <c r="L16" s="52">
        <f t="shared" si="1"/>
        <v>0</v>
      </c>
    </row>
    <row r="17" spans="1:12" ht="16.5" thickTop="1" thickBot="1" x14ac:dyDescent="0.25">
      <c r="A17" s="60" t="s">
        <v>29</v>
      </c>
      <c r="B17" s="61">
        <f>SUM(B5:B16)</f>
        <v>676836200</v>
      </c>
      <c r="C17" s="61">
        <f t="shared" ref="C17:L17" si="2">SUM(C5:C16)</f>
        <v>243190967.53</v>
      </c>
      <c r="D17" s="61">
        <f t="shared" si="2"/>
        <v>0</v>
      </c>
      <c r="E17" s="61">
        <f t="shared" si="2"/>
        <v>76517020.840000004</v>
      </c>
      <c r="F17" s="61">
        <f t="shared" si="2"/>
        <v>319707988.36999995</v>
      </c>
      <c r="G17" s="61">
        <f t="shared" si="2"/>
        <v>0</v>
      </c>
      <c r="H17" s="61">
        <f t="shared" si="2"/>
        <v>2056968.27</v>
      </c>
      <c r="I17" s="61">
        <f t="shared" si="2"/>
        <v>114359003.21439999</v>
      </c>
      <c r="J17" s="61">
        <f t="shared" si="2"/>
        <v>1465211.5699999998</v>
      </c>
      <c r="K17" s="61">
        <f t="shared" si="2"/>
        <v>81328257.867299989</v>
      </c>
      <c r="L17" s="62">
        <f t="shared" si="2"/>
        <v>1192231449.4517</v>
      </c>
    </row>
    <row r="18" spans="1:12" ht="5.25" customHeight="1" thickTop="1" x14ac:dyDescent="0.25">
      <c r="A18" s="5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</row>
    <row r="19" spans="1:12" ht="89.25" customHeight="1" x14ac:dyDescent="0.25">
      <c r="A19" s="13"/>
      <c r="B19" s="6"/>
      <c r="C19" s="6"/>
      <c r="D19" s="6"/>
      <c r="E19" s="6"/>
      <c r="F19" s="6"/>
      <c r="G19" s="6"/>
      <c r="H19" s="6"/>
      <c r="I19" s="6"/>
      <c r="J19" s="6"/>
      <c r="K19" s="6"/>
      <c r="L19" s="15"/>
    </row>
    <row r="20" spans="1:12" ht="24.95" customHeight="1" x14ac:dyDescent="0.2">
      <c r="A20" s="14"/>
      <c r="B20" s="10"/>
      <c r="C20" s="10"/>
      <c r="D20" s="10"/>
      <c r="E20" s="10"/>
      <c r="F20" s="10"/>
      <c r="G20" s="10"/>
      <c r="H20" s="10"/>
      <c r="I20" s="8"/>
      <c r="J20" s="8"/>
      <c r="K20" s="8"/>
      <c r="L20" s="11"/>
    </row>
    <row r="21" spans="1:12" ht="66.75" customHeight="1" x14ac:dyDescent="0.25">
      <c r="A21" s="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7"/>
    </row>
    <row r="22" spans="1:12" ht="54" customHeight="1" x14ac:dyDescent="0.25">
      <c r="A22" s="10"/>
      <c r="B22" s="7"/>
      <c r="C22" s="7"/>
      <c r="D22" s="7"/>
      <c r="E22" s="7"/>
      <c r="F22" s="7"/>
      <c r="G22" s="7"/>
      <c r="H22" s="7"/>
      <c r="I22" s="7"/>
      <c r="J22" s="7"/>
      <c r="K22" s="7"/>
      <c r="L22" s="18"/>
    </row>
    <row r="23" spans="1:12" ht="64.5" customHeight="1" x14ac:dyDescent="0.25">
      <c r="A23" s="19"/>
      <c r="B23" s="20"/>
      <c r="C23" s="20"/>
      <c r="D23" s="20"/>
      <c r="E23" s="20"/>
      <c r="F23" s="20"/>
      <c r="G23" s="12"/>
      <c r="H23" s="12"/>
      <c r="I23" s="12"/>
      <c r="J23" s="12"/>
      <c r="K23" s="12"/>
      <c r="L23" s="12"/>
    </row>
    <row r="24" spans="1:12" ht="15" customHeight="1" x14ac:dyDescent="0.25">
      <c r="A24" s="7"/>
      <c r="B24" s="12"/>
      <c r="C24" s="12"/>
      <c r="D24" s="12"/>
      <c r="E24" s="12"/>
      <c r="F24" s="12"/>
      <c r="G24" s="9"/>
      <c r="H24" s="9"/>
      <c r="I24" s="9"/>
      <c r="J24" s="9"/>
      <c r="K24" s="9"/>
    </row>
    <row r="25" spans="1:12" ht="99.75" customHeight="1" x14ac:dyDescent="0.25">
      <c r="A25" s="20"/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12" ht="15.75" x14ac:dyDescent="0.25">
      <c r="A26" s="12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2" ht="78.75" customHeight="1" x14ac:dyDescent="0.2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2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2" ht="75" customHeight="1" x14ac:dyDescent="0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2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15.75" x14ac:dyDescent="0.25">
      <c r="A31" s="16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2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2">
      <c r="A82" s="1"/>
      <c r="B82" s="21"/>
      <c r="C82" s="21"/>
      <c r="D82" s="21"/>
      <c r="E82" s="21"/>
      <c r="F82" s="21"/>
      <c r="G82" s="21"/>
      <c r="H82" s="21"/>
      <c r="I82" s="21"/>
      <c r="J82" s="21"/>
      <c r="K82" s="21"/>
    </row>
    <row r="83" spans="1:11" x14ac:dyDescent="0.2">
      <c r="A83" s="1"/>
      <c r="B83" s="21"/>
      <c r="C83" s="21"/>
      <c r="D83" s="21"/>
      <c r="E83" s="21"/>
      <c r="F83" s="21"/>
      <c r="G83" s="21"/>
      <c r="H83" s="21"/>
      <c r="I83" s="21"/>
      <c r="J83" s="21"/>
      <c r="K83" s="21"/>
    </row>
    <row r="84" spans="1:11" x14ac:dyDescent="0.2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</row>
    <row r="85" spans="1:1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x14ac:dyDescent="0.2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</row>
    <row r="87" spans="1:11" x14ac:dyDescent="0.2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</row>
    <row r="88" spans="1:11" x14ac:dyDescent="0.2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</row>
    <row r="89" spans="1:11" x14ac:dyDescent="0.2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</row>
    <row r="90" spans="1:11" x14ac:dyDescent="0.2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</row>
    <row r="91" spans="1:11" x14ac:dyDescent="0.2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</row>
    <row r="92" spans="1:11" x14ac:dyDescent="0.2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</row>
    <row r="93" spans="1:11" x14ac:dyDescent="0.2">
      <c r="A93" s="21"/>
    </row>
    <row r="94" spans="1:11" x14ac:dyDescent="0.2">
      <c r="A94" s="21"/>
    </row>
    <row r="423" spans="1:1" x14ac:dyDescent="0.2">
      <c r="A423" s="2">
        <v>0</v>
      </c>
    </row>
  </sheetData>
  <phoneticPr fontId="2" type="noConversion"/>
  <printOptions horizontalCentered="1"/>
  <pageMargins left="0" right="0" top="0.39370078740157483" bottom="0.39370078740157483" header="0.51181102362204722" footer="0.31496062992125984"/>
  <pageSetup scale="49" orientation="landscape" r:id="rId1"/>
  <headerFooter alignWithMargins="0">
    <oddFooter>&amp;LJlópez&amp;F&amp;D]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General</vt:lpstr>
      <vt:lpstr>'Resumen General'!Área_de_impresión</vt:lpstr>
    </vt:vector>
  </TitlesOfParts>
  <Manager/>
  <Company>dgp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Encnormal</dc:creator>
  <cp:keywords/>
  <dc:description/>
  <cp:lastModifiedBy>Estevez Monika</cp:lastModifiedBy>
  <cp:revision/>
  <cp:lastPrinted>2023-10-16T19:32:47Z</cp:lastPrinted>
  <dcterms:created xsi:type="dcterms:W3CDTF">2005-03-02T13:47:17Z</dcterms:created>
  <dcterms:modified xsi:type="dcterms:W3CDTF">2023-10-16T19:36:11Z</dcterms:modified>
  <cp:category/>
  <cp:contentStatus/>
</cp:coreProperties>
</file>