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2D66327E-662D-4580-A814-D5345940CF83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Resumen General Arreglado" sheetId="22" r:id="rId1"/>
  </sheets>
  <definedNames>
    <definedName name="_xlnm.Print_Area" localSheetId="0">'Resumen General Arreglado'!$A$1:$L$31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2" i="22" l="1"/>
  <c r="I22" i="22"/>
  <c r="F22" i="22"/>
  <c r="L22" i="22" s="1"/>
  <c r="J25" i="22"/>
  <c r="H25" i="22"/>
  <c r="G25" i="22"/>
  <c r="E25" i="22"/>
  <c r="D25" i="22"/>
  <c r="C25" i="22"/>
  <c r="B25" i="22"/>
  <c r="L24" i="22"/>
  <c r="L23" i="22"/>
  <c r="K21" i="22"/>
  <c r="I21" i="22"/>
  <c r="F21" i="22"/>
  <c r="L21" i="22" s="1"/>
  <c r="K20" i="22"/>
  <c r="I20" i="22"/>
  <c r="F20" i="22"/>
  <c r="L20" i="22" s="1"/>
  <c r="K19" i="22"/>
  <c r="I19" i="22"/>
  <c r="F19" i="22"/>
  <c r="K18" i="22"/>
  <c r="I18" i="22"/>
  <c r="F18" i="22"/>
  <c r="L18" i="22"/>
  <c r="K17" i="22"/>
  <c r="I17" i="22"/>
  <c r="F17" i="22"/>
  <c r="L17" i="22"/>
  <c r="K16" i="22"/>
  <c r="I16" i="22"/>
  <c r="F16" i="22"/>
  <c r="L16" i="22"/>
  <c r="K15" i="22"/>
  <c r="I15" i="22"/>
  <c r="F15" i="22"/>
  <c r="L15" i="22"/>
  <c r="K14" i="22"/>
  <c r="I14" i="22"/>
  <c r="F14" i="22"/>
  <c r="L14" i="22" s="1"/>
  <c r="K13" i="22"/>
  <c r="I13" i="22"/>
  <c r="F13" i="22"/>
  <c r="L13" i="22"/>
  <c r="I25" i="22" l="1"/>
  <c r="L19" i="22"/>
  <c r="L25" i="22" s="1"/>
  <c r="F25" i="22"/>
  <c r="C27" i="22" s="1"/>
  <c r="C29" i="22" s="1"/>
  <c r="K25" i="22"/>
</calcChain>
</file>

<file path=xl/sharedStrings.xml><?xml version="1.0" encoding="utf-8"?>
<sst xmlns="http://schemas.openxmlformats.org/spreadsheetml/2006/main" count="46" uniqueCount="46">
  <si>
    <t>TOTAL</t>
  </si>
  <si>
    <t>MESES</t>
  </si>
  <si>
    <t>ENERO</t>
  </si>
  <si>
    <t>MARZO</t>
  </si>
  <si>
    <t>FEBRERO</t>
  </si>
  <si>
    <t>ABRIL</t>
  </si>
  <si>
    <t>MAYO</t>
  </si>
  <si>
    <t>JUNIO</t>
  </si>
  <si>
    <t>JULIO</t>
  </si>
  <si>
    <t>SEPTIEMBRE</t>
  </si>
  <si>
    <t>NOVIEMBRE</t>
  </si>
  <si>
    <t>DICIEMBRE</t>
  </si>
  <si>
    <t>(EN RD$ Y US$)</t>
  </si>
  <si>
    <t>DIRECCIÓN GENERAL DE PASAPORTES</t>
  </si>
  <si>
    <t>EQUIVALENTES               US$ / RD$</t>
  </si>
  <si>
    <t>TOTAL GENERAL</t>
  </si>
  <si>
    <t xml:space="preserve">US$ DOLLAR </t>
  </si>
  <si>
    <t xml:space="preserve">OCTUBRE   </t>
  </si>
  <si>
    <t>COLECTORA</t>
  </si>
  <si>
    <t>240-015423-0</t>
  </si>
  <si>
    <t>BANCO DE RESERVAS</t>
  </si>
  <si>
    <t>AGOSTO</t>
  </si>
  <si>
    <t>314-000015-4</t>
  </si>
  <si>
    <t>US$ DOLLAR</t>
  </si>
  <si>
    <t>EQUIVALENTES US$ / RD$</t>
  </si>
  <si>
    <t>010-251875-0                           (010-249550-5)</t>
  </si>
  <si>
    <t>COBROS CON TARJETA DE CREDITO</t>
  </si>
  <si>
    <t>CUENTA UNICA TESORERIA NACIONAL</t>
  </si>
  <si>
    <t>RECAUDACION  IMPUESTOS</t>
  </si>
  <si>
    <t>TOTAL CUT</t>
  </si>
  <si>
    <t>USD DOLLAR</t>
  </si>
  <si>
    <t>010-250837-2</t>
  </si>
  <si>
    <t>DIVISION DE TESORERIA (SECCION DE INGRESOS)</t>
  </si>
  <si>
    <t xml:space="preserve">REPORTE DE RECAUDACIONES </t>
  </si>
  <si>
    <t>DEPARTAMENTO FINANCIERO</t>
  </si>
  <si>
    <t xml:space="preserve"> Total </t>
  </si>
  <si>
    <t>ENERO - DICIEMBRE 2023</t>
  </si>
  <si>
    <t>CAPTACION DIRECTA - RECAUDACION POR CAJA</t>
  </si>
  <si>
    <t>Otros Ingresos Ene - Septiembre Año 2023</t>
  </si>
  <si>
    <t>VA AL TESORO (LIBRETAS)</t>
  </si>
  <si>
    <t>VA AL TESORO (SERVICIO)</t>
  </si>
  <si>
    <t>VA AL TESORO (CONTRIBUYENTES PAGAN EN EL BANCO DE RESERVAS)</t>
  </si>
  <si>
    <t>Ingresos Cuenta CUT Año 2023 (Ene-Octubre)</t>
  </si>
  <si>
    <t>* RECAUDACION DIRECTA DE LA INSTITUCION (DISPONIBILIDAD)</t>
  </si>
  <si>
    <t>RECAUDACION GENERAL</t>
  </si>
  <si>
    <t>DE LA INSTITUCION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</si>
</sst>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_([$€]* #,##0.00_);_([$€]* \(#,##0.00\);_([$€]* &quot;-&quot;??_);_(@_)"/>
  </numFmts>
  <fonts count="13" x14ac:knownFonts="1">
    <font>
      <sz val="10"/>
      <name val="Arial"/>
    </font>
    <font>
      <sz val="10"/>
      <name val="Arial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b/>
      <u val="singleAccounting"/>
      <sz val="11"/>
      <color theme="1"/>
      <name val="Arial"/>
      <family val="2"/>
    </font>
    <font>
      <b/>
      <u val="singleAccounting"/>
      <sz val="11"/>
      <color rgb="FFFF0000"/>
      <name val="Arial"/>
      <family val="2"/>
    </font>
    <font>
      <b/>
      <sz val="11"/>
      <color indexed="10"/>
      <name val="Arial"/>
      <family val="2"/>
    </font>
    <font>
      <sz val="11"/>
      <color indexed="1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7">
    <xf numFmtId="0" fontId="0" fillId="0" borderId="0" xfId="0"/>
    <xf numFmtId="165" fontId="2" fillId="0" borderId="0" xfId="0" applyNumberFormat="1" applyFont="1" applyAlignment="1">
      <alignment horizontal="center"/>
    </xf>
    <xf numFmtId="165" fontId="3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5" fontId="6" fillId="0" borderId="0" xfId="0" applyNumberFormat="1" applyFont="1"/>
    <xf numFmtId="0" fontId="2" fillId="2" borderId="1" xfId="0" applyFont="1" applyFill="1" applyBorder="1"/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justify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3" fontId="9" fillId="0" borderId="0" xfId="2" applyFont="1" applyAlignment="1">
      <alignment horizontal="justify"/>
    </xf>
    <xf numFmtId="43" fontId="4" fillId="0" borderId="0" xfId="2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43" fontId="6" fillId="0" borderId="0" xfId="0" applyNumberFormat="1" applyFont="1" applyAlignment="1">
      <alignment wrapText="1"/>
    </xf>
    <xf numFmtId="0" fontId="2" fillId="2" borderId="0" xfId="0" applyFont="1" applyFill="1" applyAlignment="1">
      <alignment horizontal="justify"/>
    </xf>
    <xf numFmtId="43" fontId="2" fillId="0" borderId="0" xfId="0" applyNumberFormat="1" applyFont="1"/>
    <xf numFmtId="0" fontId="7" fillId="0" borderId="0" xfId="0" applyFont="1" applyAlignment="1">
      <alignment horizontal="left" wrapText="1"/>
    </xf>
    <xf numFmtId="165" fontId="10" fillId="0" borderId="0" xfId="0" applyNumberFormat="1" applyFont="1" applyAlignment="1">
      <alignment horizontal="left"/>
    </xf>
    <xf numFmtId="165" fontId="2" fillId="2" borderId="0" xfId="0" applyNumberFormat="1" applyFont="1" applyFill="1" applyAlignment="1">
      <alignment horizontal="justify"/>
    </xf>
    <xf numFmtId="165" fontId="2" fillId="0" borderId="0" xfId="0" applyNumberFormat="1" applyFont="1" applyAlignment="1">
      <alignment horizontal="justify"/>
    </xf>
    <xf numFmtId="0" fontId="2" fillId="0" borderId="0" xfId="0" applyFont="1"/>
    <xf numFmtId="165" fontId="11" fillId="0" borderId="0" xfId="0" applyNumberFormat="1" applyFont="1"/>
    <xf numFmtId="165" fontId="2" fillId="0" borderId="0" xfId="0" applyNumberFormat="1" applyFont="1" applyAlignment="1">
      <alignment horizontal="center"/>
    </xf>
    <xf numFmtId="43" fontId="7" fillId="3" borderId="22" xfId="2" applyFont="1" applyFill="1" applyBorder="1" applyAlignment="1">
      <alignment horizontal="left" wrapText="1"/>
    </xf>
    <xf numFmtId="43" fontId="7" fillId="3" borderId="23" xfId="2" applyFont="1" applyFill="1" applyBorder="1" applyAlignment="1">
      <alignment horizontal="left" wrapText="1"/>
    </xf>
    <xf numFmtId="43" fontId="6" fillId="3" borderId="0" xfId="2" applyFont="1" applyFill="1" applyAlignment="1">
      <alignment wrapText="1"/>
    </xf>
    <xf numFmtId="0" fontId="6" fillId="3" borderId="0" xfId="0" applyFont="1" applyFill="1" applyAlignment="1">
      <alignment wrapText="1"/>
    </xf>
    <xf numFmtId="43" fontId="7" fillId="3" borderId="30" xfId="2" applyFont="1" applyFill="1" applyBorder="1" applyAlignment="1"/>
    <xf numFmtId="43" fontId="7" fillId="3" borderId="0" xfId="2" applyFont="1" applyFill="1" applyBorder="1" applyAlignment="1">
      <alignment horizontal="left" wrapText="1"/>
    </xf>
    <xf numFmtId="43" fontId="6" fillId="3" borderId="0" xfId="2" applyFont="1" applyFill="1" applyAlignment="1">
      <alignment horizontal="left" wrapText="1"/>
    </xf>
    <xf numFmtId="0" fontId="6" fillId="3" borderId="0" xfId="0" applyFont="1" applyFill="1" applyAlignment="1">
      <alignment horizontal="left" wrapText="1"/>
    </xf>
    <xf numFmtId="43" fontId="7" fillId="3" borderId="26" xfId="2" applyFont="1" applyFill="1" applyBorder="1" applyAlignment="1">
      <alignment horizontal="left" wrapText="1"/>
    </xf>
    <xf numFmtId="43" fontId="5" fillId="3" borderId="27" xfId="2" applyFont="1" applyFill="1" applyBorder="1" applyAlignment="1">
      <alignment horizontal="left" wrapText="1"/>
    </xf>
    <xf numFmtId="43" fontId="4" fillId="3" borderId="0" xfId="2" applyFont="1" applyFill="1" applyAlignment="1">
      <alignment horizontal="left" wrapText="1"/>
    </xf>
    <xf numFmtId="43" fontId="2" fillId="3" borderId="0" xfId="2" applyFont="1" applyFill="1" applyAlignment="1">
      <alignment wrapText="1"/>
    </xf>
    <xf numFmtId="0" fontId="4" fillId="0" borderId="2" xfId="0" applyNumberFormat="1" applyFont="1" applyBorder="1"/>
    <xf numFmtId="0" fontId="5" fillId="0" borderId="3" xfId="3" applyNumberFormat="1" applyFont="1" applyFill="1" applyBorder="1" applyAlignment="1" applyProtection="1"/>
    <xf numFmtId="0" fontId="5" fillId="0" borderId="9" xfId="3" applyNumberFormat="1" applyFont="1" applyFill="1" applyBorder="1" applyAlignment="1" applyProtection="1"/>
    <xf numFmtId="0" fontId="4" fillId="0" borderId="9" xfId="3" applyNumberFormat="1" applyFont="1" applyFill="1" applyBorder="1" applyAlignment="1" applyProtection="1"/>
    <xf numFmtId="0" fontId="4" fillId="0" borderId="5" xfId="3" applyNumberFormat="1" applyFont="1" applyFill="1" applyBorder="1" applyAlignment="1" applyProtection="1"/>
    <xf numFmtId="0" fontId="4" fillId="0" borderId="6" xfId="0" applyNumberFormat="1" applyFont="1" applyBorder="1"/>
    <xf numFmtId="0" fontId="4" fillId="0" borderId="7" xfId="3" applyNumberFormat="1" applyFont="1" applyFill="1" applyBorder="1" applyAlignment="1" applyProtection="1"/>
    <xf numFmtId="0" fontId="5" fillId="0" borderId="8" xfId="3" applyNumberFormat="1" applyFont="1" applyFill="1" applyBorder="1" applyAlignment="1" applyProtection="1"/>
    <xf numFmtId="0" fontId="4" fillId="0" borderId="3" xfId="3" applyNumberFormat="1" applyFont="1" applyFill="1" applyBorder="1" applyAlignment="1" applyProtection="1"/>
    <xf numFmtId="0" fontId="4" fillId="0" borderId="10" xfId="0" applyNumberFormat="1" applyFont="1" applyBorder="1"/>
    <xf numFmtId="0" fontId="4" fillId="0" borderId="11" xfId="0" applyNumberFormat="1" applyFont="1" applyBorder="1"/>
    <xf numFmtId="0" fontId="2" fillId="2" borderId="12" xfId="0" applyNumberFormat="1" applyFont="1" applyFill="1" applyBorder="1" applyAlignment="1">
      <alignment horizontal="center"/>
    </xf>
    <xf numFmtId="0" fontId="5" fillId="0" borderId="3" xfId="3" applyNumberFormat="1" applyFont="1" applyFill="1" applyBorder="1" applyAlignment="1" applyProtection="1">
      <alignment horizontal="right" indent="1"/>
    </xf>
    <xf numFmtId="1" fontId="5" fillId="0" borderId="9" xfId="3" applyNumberFormat="1" applyFont="1" applyFill="1" applyBorder="1" applyAlignment="1" applyProtection="1"/>
    <xf numFmtId="1" fontId="4" fillId="0" borderId="15" xfId="3" applyNumberFormat="1" applyFont="1" applyFill="1" applyBorder="1" applyAlignment="1" applyProtection="1"/>
    <xf numFmtId="1" fontId="4" fillId="0" borderId="16" xfId="3" applyNumberFormat="1" applyFont="1" applyFill="1" applyBorder="1" applyAlignment="1" applyProtection="1"/>
    <xf numFmtId="1" fontId="5" fillId="0" borderId="4" xfId="3" applyNumberFormat="1" applyFont="1" applyFill="1" applyBorder="1" applyAlignment="1" applyProtection="1"/>
    <xf numFmtId="1" fontId="4" fillId="0" borderId="9" xfId="3" applyNumberFormat="1" applyFont="1" applyFill="1" applyBorder="1" applyAlignment="1" applyProtection="1"/>
    <xf numFmtId="1" fontId="4" fillId="0" borderId="5" xfId="3" applyNumberFormat="1" applyFont="1" applyFill="1" applyBorder="1" applyAlignment="1" applyProtection="1"/>
    <xf numFmtId="1" fontId="5" fillId="0" borderId="3" xfId="3" applyNumberFormat="1" applyFont="1" applyFill="1" applyBorder="1" applyAlignment="1" applyProtection="1"/>
    <xf numFmtId="1" fontId="4" fillId="0" borderId="7" xfId="3" applyNumberFormat="1" applyFont="1" applyFill="1" applyBorder="1" applyAlignment="1" applyProtection="1"/>
    <xf numFmtId="1" fontId="5" fillId="0" borderId="8" xfId="3" applyNumberFormat="1" applyFont="1" applyFill="1" applyBorder="1" applyAlignment="1" applyProtection="1"/>
    <xf numFmtId="1" fontId="4" fillId="0" borderId="3" xfId="3" applyNumberFormat="1" applyFont="1" applyFill="1" applyBorder="1" applyAlignment="1" applyProtection="1"/>
    <xf numFmtId="1" fontId="7" fillId="0" borderId="13" xfId="0" applyNumberFormat="1" applyFont="1" applyBorder="1"/>
    <xf numFmtId="1" fontId="7" fillId="0" borderId="14" xfId="0" applyNumberFormat="1" applyFont="1" applyBorder="1"/>
    <xf numFmtId="1" fontId="7" fillId="3" borderId="24" xfId="2" applyNumberFormat="1" applyFont="1" applyFill="1" applyBorder="1" applyAlignment="1">
      <alignment horizontal="right" wrapText="1"/>
    </xf>
    <xf numFmtId="1" fontId="8" fillId="3" borderId="31" xfId="2" applyNumberFormat="1" applyFont="1" applyFill="1" applyBorder="1" applyAlignment="1">
      <alignment horizontal="right" wrapText="1"/>
    </xf>
    <xf numFmtId="1" fontId="7" fillId="3" borderId="28" xfId="2" applyNumberFormat="1" applyFont="1" applyFill="1" applyBorder="1" applyAlignment="1">
      <alignment horizontal="right" wrapText="1"/>
    </xf>
    <xf numFmtId="0" fontId="2" fillId="4" borderId="2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/>
    </xf>
    <xf numFmtId="0" fontId="2" fillId="4" borderId="22" xfId="0" applyFont="1" applyFill="1" applyBorder="1" applyAlignment="1">
      <alignment horizontal="left" vertical="top"/>
    </xf>
    <xf numFmtId="0" fontId="2" fillId="4" borderId="23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0" fontId="2" fillId="4" borderId="22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 wrapText="1"/>
    </xf>
    <xf numFmtId="0" fontId="2" fillId="4" borderId="26" xfId="0" applyFont="1" applyFill="1" applyBorder="1" applyAlignment="1">
      <alignment horizontal="left" vertical="top"/>
    </xf>
    <xf numFmtId="0" fontId="2" fillId="4" borderId="27" xfId="0" applyFont="1" applyFill="1" applyBorder="1" applyAlignment="1">
      <alignment horizontal="left" vertical="top"/>
    </xf>
    <xf numFmtId="0" fontId="2" fillId="4" borderId="28" xfId="0" applyFont="1" applyFill="1" applyBorder="1" applyAlignment="1">
      <alignment horizontal="left" vertical="top"/>
    </xf>
    <xf numFmtId="0" fontId="2" fillId="4" borderId="26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 wrapText="1"/>
    </xf>
    <xf numFmtId="0" fontId="2" fillId="4" borderId="29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wrapText="1"/>
    </xf>
    <xf numFmtId="0" fontId="2" fillId="4" borderId="19" xfId="0" applyFont="1" applyFill="1" applyBorder="1" applyAlignment="1">
      <alignment horizontal="left" wrapText="1"/>
    </xf>
    <xf numFmtId="0" fontId="2" fillId="4" borderId="28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12" fillId="4" borderId="17" xfId="0" applyFont="1" applyFill="1" applyBorder="1" applyAlignment="1">
      <alignment horizontal="left" wrapText="1"/>
    </xf>
    <xf numFmtId="0" fontId="2" fillId="4" borderId="18" xfId="0" applyFont="1" applyFill="1" applyBorder="1" applyAlignment="1">
      <alignment horizontal="left" wrapText="1"/>
    </xf>
    <xf numFmtId="0" fontId="2" fillId="4" borderId="21" xfId="0" applyFont="1" applyFill="1" applyBorder="1" applyAlignment="1">
      <alignment horizontal="center" wrapText="1"/>
    </xf>
  </cellXfs>
  <cellStyles count="4">
    <cellStyle name="Euro" xfId="1" xr:uid="{00000000-0005-0000-0000-000000000000}"/>
    <cellStyle name="Millares" xfId="2" builtinId="3"/>
    <cellStyle name="Moneda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5"/>
  <sheetViews>
    <sheetView tabSelected="1" zoomScaleNormal="100" zoomScaleSheetLayoutView="100" workbookViewId="0">
      <selection activeCell="A5" sqref="A5:L5"/>
    </sheetView>
  </sheetViews>
  <sheetFormatPr baseColWidth="10" defaultColWidth="11" defaultRowHeight="14.25" x14ac:dyDescent="0.2"/>
  <cols>
    <col min="1" max="1" width="14.140625" style="2" customWidth="1"/>
    <col min="2" max="2" width="19" style="2" customWidth="1"/>
    <col min="3" max="3" width="19.42578125" style="2" customWidth="1"/>
    <col min="4" max="4" width="1" style="2" hidden="1" customWidth="1"/>
    <col min="5" max="5" width="17.28515625" style="2" customWidth="1"/>
    <col min="6" max="6" width="18.28515625" style="2" customWidth="1"/>
    <col min="7" max="7" width="3.140625" style="2" hidden="1" customWidth="1"/>
    <col min="8" max="8" width="16.28515625" style="2" customWidth="1"/>
    <col min="9" max="9" width="18.5703125" style="2" customWidth="1"/>
    <col min="10" max="10" width="15.85546875" style="2" customWidth="1"/>
    <col min="11" max="11" width="17.140625" style="2" customWidth="1"/>
    <col min="12" max="12" width="20" style="2" customWidth="1"/>
    <col min="13" max="13" width="31.85546875" style="2" customWidth="1"/>
    <col min="14" max="14" width="25.5703125" style="2" bestFit="1" customWidth="1"/>
    <col min="15" max="15" width="11.140625" style="2" bestFit="1" customWidth="1"/>
    <col min="16" max="16" width="23.85546875" style="2" bestFit="1" customWidth="1"/>
    <col min="17" max="17" width="25.5703125" style="2" bestFit="1" customWidth="1"/>
    <col min="18" max="18" width="16.5703125" style="2" bestFit="1" customWidth="1"/>
    <col min="19" max="19" width="22.28515625" style="2" bestFit="1" customWidth="1"/>
    <col min="20" max="20" width="23.85546875" style="2" bestFit="1" customWidth="1"/>
    <col min="21" max="21" width="19.85546875" style="2" bestFit="1" customWidth="1"/>
    <col min="22" max="22" width="23.85546875" style="2" bestFit="1" customWidth="1"/>
    <col min="23" max="23" width="25.5703125" style="2" bestFit="1" customWidth="1"/>
    <col min="24" max="16384" width="11" style="2"/>
  </cols>
  <sheetData>
    <row r="1" spans="1:20" ht="24.95" customHeight="1" x14ac:dyDescent="0.25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0" ht="26.25" customHeight="1" x14ac:dyDescent="0.25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20" ht="24.95" customHeight="1" x14ac:dyDescent="0.2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20" ht="24.95" customHeight="1" x14ac:dyDescent="0.25">
      <c r="A4" s="27" t="s">
        <v>33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3"/>
      <c r="N4" s="3"/>
      <c r="O4" s="3"/>
      <c r="P4" s="3"/>
      <c r="Q4" s="3"/>
      <c r="R4" s="3"/>
      <c r="S4" s="3"/>
      <c r="T4" s="3"/>
    </row>
    <row r="5" spans="1:20" ht="24.95" customHeight="1" x14ac:dyDescent="0.25">
      <c r="A5" s="27" t="s">
        <v>36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20" ht="24.95" customHeight="1" x14ac:dyDescent="0.2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20" ht="0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20" ht="9" customHeight="1" thickBot="1" x14ac:dyDescent="0.3">
      <c r="A8" s="1"/>
      <c r="B8" s="1"/>
      <c r="C8" s="1"/>
      <c r="D8" s="1"/>
      <c r="E8" s="1"/>
      <c r="F8" s="1"/>
      <c r="G8" s="4"/>
      <c r="H8" s="4"/>
      <c r="I8" s="4"/>
      <c r="J8" s="4"/>
      <c r="K8" s="4"/>
    </row>
    <row r="9" spans="1:20" ht="72" customHeight="1" thickBot="1" x14ac:dyDescent="0.3">
      <c r="A9" s="68" t="s">
        <v>1</v>
      </c>
      <c r="B9" s="94" t="s">
        <v>41</v>
      </c>
      <c r="C9" s="95" t="s">
        <v>37</v>
      </c>
      <c r="D9" s="95"/>
      <c r="E9" s="91"/>
      <c r="F9" s="88"/>
      <c r="G9" s="95"/>
      <c r="H9" s="95" t="s">
        <v>39</v>
      </c>
      <c r="I9" s="95"/>
      <c r="J9" s="90" t="s">
        <v>40</v>
      </c>
      <c r="K9" s="91"/>
      <c r="L9" s="96" t="s">
        <v>44</v>
      </c>
    </row>
    <row r="10" spans="1:20" ht="19.5" customHeight="1" x14ac:dyDescent="0.25">
      <c r="A10" s="70"/>
      <c r="B10" s="71" t="s">
        <v>18</v>
      </c>
      <c r="C10" s="72" t="s">
        <v>27</v>
      </c>
      <c r="D10" s="73"/>
      <c r="E10" s="74"/>
      <c r="F10" s="73"/>
      <c r="G10" s="74"/>
      <c r="H10" s="75" t="s">
        <v>31</v>
      </c>
      <c r="I10" s="76"/>
      <c r="J10" s="75" t="s">
        <v>22</v>
      </c>
      <c r="K10" s="76"/>
      <c r="L10" s="77" t="s">
        <v>45</v>
      </c>
    </row>
    <row r="11" spans="1:20" ht="16.5" customHeight="1" thickBot="1" x14ac:dyDescent="0.3">
      <c r="A11" s="70"/>
      <c r="B11" s="78" t="s">
        <v>20</v>
      </c>
      <c r="C11" s="79" t="s">
        <v>19</v>
      </c>
      <c r="D11" s="80"/>
      <c r="E11" s="81"/>
      <c r="F11" s="81"/>
      <c r="G11" s="82"/>
      <c r="H11" s="83"/>
      <c r="I11" s="84"/>
      <c r="J11" s="83"/>
      <c r="K11" s="84"/>
      <c r="L11" s="77"/>
    </row>
    <row r="12" spans="1:20" ht="56.25" customHeight="1" thickBot="1" x14ac:dyDescent="0.3">
      <c r="A12" s="85"/>
      <c r="B12" s="86" t="s">
        <v>25</v>
      </c>
      <c r="C12" s="86" t="s">
        <v>28</v>
      </c>
      <c r="D12" s="87"/>
      <c r="E12" s="88" t="s">
        <v>26</v>
      </c>
      <c r="F12" s="89" t="s">
        <v>29</v>
      </c>
      <c r="G12" s="90" t="s">
        <v>16</v>
      </c>
      <c r="H12" s="91" t="s">
        <v>30</v>
      </c>
      <c r="I12" s="69" t="s">
        <v>14</v>
      </c>
      <c r="J12" s="69" t="s">
        <v>23</v>
      </c>
      <c r="K12" s="92" t="s">
        <v>24</v>
      </c>
      <c r="L12" s="93" t="s">
        <v>15</v>
      </c>
    </row>
    <row r="13" spans="1:20" x14ac:dyDescent="0.2">
      <c r="A13" s="40" t="s">
        <v>2</v>
      </c>
      <c r="B13" s="41">
        <v>66273500</v>
      </c>
      <c r="C13" s="42">
        <v>20247150</v>
      </c>
      <c r="D13" s="42"/>
      <c r="E13" s="53">
        <v>5247935.6900000004</v>
      </c>
      <c r="F13" s="54">
        <f>+C13+E13</f>
        <v>25495085.690000001</v>
      </c>
      <c r="G13" s="55"/>
      <c r="H13" s="56">
        <v>188116.72</v>
      </c>
      <c r="I13" s="57">
        <f>H13*56.37</f>
        <v>10604139.5064</v>
      </c>
      <c r="J13" s="57">
        <v>125032.13</v>
      </c>
      <c r="K13" s="54">
        <f>J13*56.37</f>
        <v>7048061.1681000004</v>
      </c>
      <c r="L13" s="58">
        <f>+B13+F13+I13+K13</f>
        <v>109420786.3645</v>
      </c>
    </row>
    <row r="14" spans="1:20" ht="15" x14ac:dyDescent="0.25">
      <c r="A14" s="45" t="s">
        <v>4</v>
      </c>
      <c r="B14" s="41">
        <v>41612350</v>
      </c>
      <c r="C14" s="41">
        <v>18942800</v>
      </c>
      <c r="D14" s="41"/>
      <c r="E14" s="59">
        <v>5992976.1399999997</v>
      </c>
      <c r="F14" s="59">
        <f>+C14+E14</f>
        <v>24935776.140000001</v>
      </c>
      <c r="G14" s="60"/>
      <c r="H14" s="61">
        <v>154796.79999999999</v>
      </c>
      <c r="I14" s="62">
        <f>H14*55.88</f>
        <v>8650045.1840000004</v>
      </c>
      <c r="J14" s="57">
        <v>129042.41</v>
      </c>
      <c r="K14" s="62">
        <f>J14*55.88</f>
        <v>7210889.8708000006</v>
      </c>
      <c r="L14" s="58">
        <f>B14+F14+I14+K14</f>
        <v>82409061.194800004</v>
      </c>
      <c r="M14" s="5"/>
    </row>
    <row r="15" spans="1:20" x14ac:dyDescent="0.2">
      <c r="A15" s="45" t="s">
        <v>3</v>
      </c>
      <c r="B15" s="41">
        <v>71148400</v>
      </c>
      <c r="C15" s="41">
        <v>25437300</v>
      </c>
      <c r="D15" s="41"/>
      <c r="E15" s="59">
        <v>8808822.2100000009</v>
      </c>
      <c r="F15" s="59">
        <f>C15+E15</f>
        <v>34246122.210000001</v>
      </c>
      <c r="G15" s="60"/>
      <c r="H15" s="61">
        <v>79457.83</v>
      </c>
      <c r="I15" s="62">
        <f>+H15*54.8</f>
        <v>4354289.0839999998</v>
      </c>
      <c r="J15" s="57">
        <v>126777.02</v>
      </c>
      <c r="K15" s="62">
        <f>+J15*54.8</f>
        <v>6947380.6959999995</v>
      </c>
      <c r="L15" s="58">
        <f>B15+F15+I15+K15</f>
        <v>116696191.99000001</v>
      </c>
    </row>
    <row r="16" spans="1:20" x14ac:dyDescent="0.2">
      <c r="A16" s="45" t="s">
        <v>5</v>
      </c>
      <c r="B16" s="41">
        <v>94696800</v>
      </c>
      <c r="C16" s="41">
        <v>29790185</v>
      </c>
      <c r="D16" s="41"/>
      <c r="E16" s="59">
        <v>8352993.2599999998</v>
      </c>
      <c r="F16" s="59">
        <f>+C16+E16</f>
        <v>38143178.259999998</v>
      </c>
      <c r="G16" s="60"/>
      <c r="H16" s="61">
        <v>77309.679999999993</v>
      </c>
      <c r="I16" s="62">
        <f>+H16*54.57</f>
        <v>4218789.2375999996</v>
      </c>
      <c r="J16" s="57">
        <v>128685.18</v>
      </c>
      <c r="K16" s="62">
        <f>+J16*54.57</f>
        <v>7022350.2725999998</v>
      </c>
      <c r="L16" s="58">
        <f>+B16+F16+I16+K16</f>
        <v>144081117.77019998</v>
      </c>
    </row>
    <row r="17" spans="1:12" x14ac:dyDescent="0.2">
      <c r="A17" s="45" t="s">
        <v>6</v>
      </c>
      <c r="B17" s="41">
        <v>100104350</v>
      </c>
      <c r="C17" s="41">
        <v>33704400</v>
      </c>
      <c r="D17" s="41"/>
      <c r="E17" s="59">
        <v>9788600.3000000007</v>
      </c>
      <c r="F17" s="59">
        <f>+C17+E17</f>
        <v>43493000.299999997</v>
      </c>
      <c r="G17" s="60"/>
      <c r="H17" s="61">
        <v>296324.42</v>
      </c>
      <c r="I17" s="62">
        <f>+H17*54.37</f>
        <v>16111158.715399999</v>
      </c>
      <c r="J17" s="57">
        <v>198789.83</v>
      </c>
      <c r="K17" s="62">
        <f>+J17*54.37</f>
        <v>10808203.057099998</v>
      </c>
      <c r="L17" s="58">
        <f t="shared" ref="L17:L24" si="0">B17+F17+I17+K17</f>
        <v>170516712.07250002</v>
      </c>
    </row>
    <row r="18" spans="1:12" x14ac:dyDescent="0.2">
      <c r="A18" s="45" t="s">
        <v>7</v>
      </c>
      <c r="B18" s="52">
        <v>75748100</v>
      </c>
      <c r="C18" s="41">
        <v>28686050</v>
      </c>
      <c r="D18" s="41"/>
      <c r="E18" s="59">
        <v>9006340.4900000002</v>
      </c>
      <c r="F18" s="59">
        <f>+C18+E18</f>
        <v>37692390.490000002</v>
      </c>
      <c r="G18" s="60"/>
      <c r="H18" s="61">
        <v>335648.3</v>
      </c>
      <c r="I18" s="62">
        <f>H18*54.71</f>
        <v>18363318.493000001</v>
      </c>
      <c r="J18" s="57">
        <v>183775.99</v>
      </c>
      <c r="K18" s="62">
        <f>J18*54.71</f>
        <v>10054384.412899999</v>
      </c>
      <c r="L18" s="58">
        <f>+B18+F18+I18+K18</f>
        <v>141858193.39590001</v>
      </c>
    </row>
    <row r="19" spans="1:12" x14ac:dyDescent="0.2">
      <c r="A19" s="45" t="s">
        <v>8</v>
      </c>
      <c r="B19" s="41">
        <v>81142450</v>
      </c>
      <c r="C19" s="41">
        <v>29815080</v>
      </c>
      <c r="D19" s="41"/>
      <c r="E19" s="59">
        <v>10826596.01</v>
      </c>
      <c r="F19" s="59">
        <f>+C19+E19</f>
        <v>40641676.009999998</v>
      </c>
      <c r="G19" s="60"/>
      <c r="H19" s="61">
        <v>315382.53000000003</v>
      </c>
      <c r="I19" s="62">
        <f>H19*55.68</f>
        <v>17560499.270400003</v>
      </c>
      <c r="J19" s="57">
        <v>201180.77</v>
      </c>
      <c r="K19" s="62">
        <f>J19*55.68</f>
        <v>11201745.273599999</v>
      </c>
      <c r="L19" s="58">
        <f t="shared" si="0"/>
        <v>150546370.55399999</v>
      </c>
    </row>
    <row r="20" spans="1:12" x14ac:dyDescent="0.2">
      <c r="A20" s="49" t="s">
        <v>21</v>
      </c>
      <c r="B20" s="41">
        <v>74849250</v>
      </c>
      <c r="C20" s="41">
        <v>28213354</v>
      </c>
      <c r="D20" s="41"/>
      <c r="E20" s="59">
        <v>9538657.1999999993</v>
      </c>
      <c r="F20" s="59">
        <f>+C20+E20</f>
        <v>37752011.200000003</v>
      </c>
      <c r="G20" s="60"/>
      <c r="H20" s="61">
        <v>234909.66</v>
      </c>
      <c r="I20" s="62">
        <f>H20*56.46</f>
        <v>13262999.4036</v>
      </c>
      <c r="J20" s="57">
        <v>145876.47</v>
      </c>
      <c r="K20" s="62">
        <f>J20*56.46</f>
        <v>8236185.4961999999</v>
      </c>
      <c r="L20" s="58">
        <f t="shared" si="0"/>
        <v>134100446.09979999</v>
      </c>
    </row>
    <row r="21" spans="1:12" x14ac:dyDescent="0.2">
      <c r="A21" s="49" t="s">
        <v>9</v>
      </c>
      <c r="B21" s="41">
        <v>71258400</v>
      </c>
      <c r="C21" s="59">
        <v>28200416.050000001</v>
      </c>
      <c r="D21" s="41"/>
      <c r="E21" s="59">
        <v>9708332.0700000003</v>
      </c>
      <c r="F21" s="59">
        <f>C21+E21</f>
        <v>37908748.120000005</v>
      </c>
      <c r="G21" s="60"/>
      <c r="H21" s="61">
        <v>375022.33</v>
      </c>
      <c r="I21" s="62">
        <f>H21*56.62</f>
        <v>21233764.3246</v>
      </c>
      <c r="J21" s="57">
        <v>226091.77</v>
      </c>
      <c r="K21" s="62">
        <f>J21*56.62</f>
        <v>12801316.017399998</v>
      </c>
      <c r="L21" s="58">
        <f t="shared" si="0"/>
        <v>143202228.46200001</v>
      </c>
    </row>
    <row r="22" spans="1:12" x14ac:dyDescent="0.2">
      <c r="A22" s="49" t="s">
        <v>17</v>
      </c>
      <c r="B22" s="59">
        <v>72288221.760000005</v>
      </c>
      <c r="C22" s="41">
        <v>21698150</v>
      </c>
      <c r="D22" s="41"/>
      <c r="E22" s="59">
        <v>5795780</v>
      </c>
      <c r="F22" s="59">
        <f>C22+E22</f>
        <v>27493930</v>
      </c>
      <c r="G22" s="60"/>
      <c r="H22" s="61">
        <v>228552.03</v>
      </c>
      <c r="I22" s="62">
        <f>H22*56.68</f>
        <v>12954329.0604</v>
      </c>
      <c r="J22" s="57">
        <v>162801.29</v>
      </c>
      <c r="K22" s="62">
        <f>J22*56.68</f>
        <v>9227577.1172000002</v>
      </c>
      <c r="L22" s="58">
        <f>+B22+F22+I22+K22</f>
        <v>121964057.9376</v>
      </c>
    </row>
    <row r="23" spans="1:12" x14ac:dyDescent="0.2">
      <c r="A23" s="49" t="s">
        <v>10</v>
      </c>
      <c r="B23" s="41"/>
      <c r="C23" s="41"/>
      <c r="D23" s="41"/>
      <c r="E23" s="41"/>
      <c r="F23" s="41"/>
      <c r="G23" s="46"/>
      <c r="H23" s="47"/>
      <c r="I23" s="48"/>
      <c r="J23" s="43"/>
      <c r="K23" s="48"/>
      <c r="L23" s="44">
        <f t="shared" si="0"/>
        <v>0</v>
      </c>
    </row>
    <row r="24" spans="1:12" ht="15" thickBot="1" x14ac:dyDescent="0.25">
      <c r="A24" s="50" t="s">
        <v>11</v>
      </c>
      <c r="B24" s="41"/>
      <c r="C24" s="41"/>
      <c r="D24" s="41"/>
      <c r="E24" s="41"/>
      <c r="F24" s="41"/>
      <c r="G24" s="46"/>
      <c r="H24" s="47"/>
      <c r="I24" s="48"/>
      <c r="J24" s="43"/>
      <c r="K24" s="48"/>
      <c r="L24" s="44">
        <f t="shared" si="0"/>
        <v>0</v>
      </c>
    </row>
    <row r="25" spans="1:12" ht="16.5" thickTop="1" thickBot="1" x14ac:dyDescent="0.3">
      <c r="A25" s="51" t="s">
        <v>0</v>
      </c>
      <c r="B25" s="63">
        <f t="shared" ref="B25:L25" si="1">SUM(B13:B24)</f>
        <v>749121821.75999999</v>
      </c>
      <c r="C25" s="63">
        <f t="shared" si="1"/>
        <v>264734885.05000001</v>
      </c>
      <c r="D25" s="63">
        <f t="shared" si="1"/>
        <v>0</v>
      </c>
      <c r="E25" s="63">
        <f t="shared" si="1"/>
        <v>83067033.370000005</v>
      </c>
      <c r="F25" s="63">
        <f t="shared" si="1"/>
        <v>347801918.41999996</v>
      </c>
      <c r="G25" s="63">
        <f t="shared" si="1"/>
        <v>0</v>
      </c>
      <c r="H25" s="63">
        <f t="shared" si="1"/>
        <v>2285520.2999999998</v>
      </c>
      <c r="I25" s="63">
        <f t="shared" si="1"/>
        <v>127313332.27939999</v>
      </c>
      <c r="J25" s="63">
        <f t="shared" si="1"/>
        <v>1628052.8599999999</v>
      </c>
      <c r="K25" s="63">
        <f t="shared" si="1"/>
        <v>90558093.381899998</v>
      </c>
      <c r="L25" s="64">
        <f t="shared" si="1"/>
        <v>1314795165.8412998</v>
      </c>
    </row>
    <row r="26" spans="1:12" ht="5.25" customHeight="1" thickTop="1" thickBot="1" x14ac:dyDescent="0.3">
      <c r="A26" s="6"/>
      <c r="B26" s="4"/>
      <c r="C26" s="4"/>
      <c r="D26" s="4"/>
      <c r="E26" s="4"/>
      <c r="F26" s="4"/>
      <c r="G26" s="3"/>
      <c r="H26" s="4"/>
      <c r="I26" s="4"/>
      <c r="J26" s="4"/>
      <c r="K26" s="4"/>
      <c r="L26" s="4"/>
    </row>
    <row r="27" spans="1:12" ht="38.25" customHeight="1" x14ac:dyDescent="0.25">
      <c r="A27" s="28" t="s">
        <v>42</v>
      </c>
      <c r="B27" s="29"/>
      <c r="C27" s="65">
        <f>+F25</f>
        <v>347801918.41999996</v>
      </c>
      <c r="D27" s="30"/>
      <c r="E27" s="30"/>
      <c r="F27" s="30"/>
      <c r="G27" s="30"/>
      <c r="H27" s="30"/>
      <c r="I27" s="30"/>
      <c r="J27" s="31"/>
      <c r="K27" s="9"/>
      <c r="L27" s="10"/>
    </row>
    <row r="28" spans="1:12" ht="19.5" x14ac:dyDescent="0.55000000000000004">
      <c r="A28" s="32" t="s">
        <v>38</v>
      </c>
      <c r="B28" s="33"/>
      <c r="C28" s="66">
        <v>86998192.090000004</v>
      </c>
      <c r="D28" s="34"/>
      <c r="E28" s="34"/>
      <c r="F28" s="34"/>
      <c r="G28" s="34"/>
      <c r="H28" s="34"/>
      <c r="I28" s="34"/>
      <c r="J28" s="35"/>
      <c r="K28" s="11"/>
      <c r="L28" s="10"/>
    </row>
    <row r="29" spans="1:12" ht="44.25" customHeight="1" thickBot="1" x14ac:dyDescent="0.3">
      <c r="A29" s="36" t="s">
        <v>35</v>
      </c>
      <c r="B29" s="37"/>
      <c r="C29" s="67">
        <f>+C27+C28</f>
        <v>434800110.50999999</v>
      </c>
      <c r="D29" s="38"/>
      <c r="E29" s="39" t="s">
        <v>43</v>
      </c>
      <c r="F29" s="39"/>
      <c r="G29" s="39"/>
      <c r="H29" s="39"/>
      <c r="I29" s="39"/>
      <c r="J29" s="39"/>
      <c r="K29" s="12"/>
      <c r="L29" s="12"/>
    </row>
    <row r="30" spans="1:12" ht="23.25" customHeight="1" x14ac:dyDescent="0.55000000000000004">
      <c r="A30" s="13"/>
      <c r="B30" s="14"/>
      <c r="C30" s="14"/>
      <c r="D30" s="14"/>
      <c r="E30" s="14"/>
      <c r="F30" s="14"/>
      <c r="G30" s="14"/>
      <c r="H30" s="14"/>
      <c r="I30" s="14"/>
      <c r="J30" s="15"/>
      <c r="K30" s="15"/>
      <c r="L30" s="15"/>
    </row>
    <row r="31" spans="1:12" ht="89.25" customHeight="1" x14ac:dyDescent="0.2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7"/>
    </row>
    <row r="32" spans="1:12" ht="24.9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8"/>
    </row>
    <row r="33" spans="1:12" ht="66.75" customHeight="1" x14ac:dyDescent="0.25">
      <c r="A33" s="16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20"/>
    </row>
    <row r="34" spans="1:12" ht="54" customHeight="1" x14ac:dyDescent="0.25">
      <c r="A34" s="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/>
    </row>
    <row r="35" spans="1:12" ht="64.5" customHeight="1" x14ac:dyDescent="0.25">
      <c r="A35" s="23"/>
      <c r="B35" s="24"/>
      <c r="C35" s="24"/>
      <c r="D35" s="24"/>
      <c r="E35" s="24"/>
      <c r="F35" s="24"/>
      <c r="G35" s="10"/>
      <c r="H35" s="10"/>
      <c r="I35" s="10"/>
      <c r="J35" s="10"/>
      <c r="K35" s="10"/>
      <c r="L35" s="10"/>
    </row>
    <row r="36" spans="1:12" ht="15" customHeight="1" x14ac:dyDescent="0.25">
      <c r="A36" s="21"/>
      <c r="B36" s="10"/>
      <c r="C36" s="10"/>
      <c r="D36" s="10"/>
      <c r="E36" s="10"/>
      <c r="F36" s="10"/>
      <c r="G36" s="25"/>
      <c r="H36" s="25"/>
      <c r="I36" s="25"/>
      <c r="J36" s="25"/>
      <c r="K36" s="25"/>
    </row>
    <row r="37" spans="1:12" ht="99.75" customHeight="1" x14ac:dyDescent="0.25">
      <c r="A37" s="24"/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2" ht="15" x14ac:dyDescent="0.25">
      <c r="A38" s="10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2" ht="78.75" customHeight="1" x14ac:dyDescent="0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2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2" ht="75" customHeight="1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2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2" ht="15" x14ac:dyDescent="0.25">
      <c r="A43" s="19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2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2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2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2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2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4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x14ac:dyDescent="0.2">
      <c r="A95" s="4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x14ac:dyDescent="0.2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x14ac:dyDescent="0.2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x14ac:dyDescent="0.2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x14ac:dyDescent="0.2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x14ac:dyDescent="0.2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x14ac:dyDescent="0.2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x14ac:dyDescent="0.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x14ac:dyDescent="0.2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x14ac:dyDescent="0.2">
      <c r="A105" s="26"/>
    </row>
    <row r="106" spans="1:11" x14ac:dyDescent="0.2">
      <c r="A106" s="26"/>
    </row>
    <row r="435" spans="1:1" x14ac:dyDescent="0.2">
      <c r="A435" s="2">
        <v>0</v>
      </c>
    </row>
  </sheetData>
  <mergeCells count="13">
    <mergeCell ref="A6:L6"/>
    <mergeCell ref="A1:L1"/>
    <mergeCell ref="A2:L2"/>
    <mergeCell ref="A3:L3"/>
    <mergeCell ref="A4:L4"/>
    <mergeCell ref="A5:L5"/>
    <mergeCell ref="A9:A12"/>
    <mergeCell ref="C10:G10"/>
    <mergeCell ref="H10:I11"/>
    <mergeCell ref="J10:K11"/>
    <mergeCell ref="C11:F11"/>
    <mergeCell ref="E29:J29"/>
    <mergeCell ref="A27:B27"/>
  </mergeCells>
  <printOptions horizontalCentered="1"/>
  <pageMargins left="0" right="0" top="0.39370078740157483" bottom="0.39370078740157483" header="0.51181102362204722" footer="0.31496062992125984"/>
  <pageSetup scale="60" orientation="portrait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 Arreglado</vt:lpstr>
      <vt:lpstr>'Resumen General Arreglado'!Área_de_impresión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Encnormal</dc:creator>
  <cp:lastModifiedBy>Estevez Monika</cp:lastModifiedBy>
  <cp:lastPrinted>2023-11-20T15:17:03Z</cp:lastPrinted>
  <dcterms:created xsi:type="dcterms:W3CDTF">2005-03-02T13:47:17Z</dcterms:created>
  <dcterms:modified xsi:type="dcterms:W3CDTF">2023-11-20T15:24:22Z</dcterms:modified>
</cp:coreProperties>
</file>